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035" windowHeight="8130" activeTab="0"/>
  </bookViews>
  <sheets>
    <sheet name="PC-Version" sheetId="1" r:id="rId1"/>
  </sheets>
  <definedNames>
    <definedName name="_xlnm.Print_Area" localSheetId="0">'PC-Version'!$A$1:$BD$103</definedName>
  </definedNames>
  <calcPr fullCalcOnLoad="1"/>
</workbook>
</file>

<file path=xl/sharedStrings.xml><?xml version="1.0" encoding="utf-8"?>
<sst xmlns="http://schemas.openxmlformats.org/spreadsheetml/2006/main" count="295" uniqueCount="76">
  <si>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</si>
  <si>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</si>
  <si>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</si>
  <si>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</si>
  <si>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</si>
  <si>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</si>
  <si>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</si>
  <si>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</si>
  <si>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</si>
  <si>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</si>
  <si>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</si>
  <si>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</si>
  <si>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</si>
  <si>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</si>
  <si>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</si>
  <si>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</si>
  <si>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</si>
  <si>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</si>
  <si>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</si>
  <si>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</si>
  <si>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</si>
  <si>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</si>
  <si>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</si>
  <si>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</si>
  <si>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</si>
  <si>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</si>
  <si>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</si>
  <si>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</si>
  <si>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</si>
  <si>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</si>
  <si>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</si>
  <si>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</si>
  <si>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</si>
  <si>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</si>
  <si>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</si>
  <si>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</si>
  <si>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</si>
  <si>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</si>
  <si>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</si>
  <si>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</si>
  <si>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</si>
  <si>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</si>
  <si>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</si>
  <si>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</si>
  <si>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</si>
  <si>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</si>
  <si>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</si>
  <si>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</si>
  <si>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</si>
  <si>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</si>
  <si>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</si>
  <si>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</si>
  <si>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</si>
  <si>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</si>
  <si>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</si>
  <si>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</si>
  <si>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in der Sporthalle mit Rundumbande in Niederstetten</t>
  </si>
  <si>
    <t>TV Niederstetten 1862 ev.</t>
  </si>
  <si>
    <t>Formelfehler !!!!</t>
  </si>
  <si>
    <t>SGM Satteldorf / Crailsheim</t>
  </si>
  <si>
    <r>
      <t xml:space="preserve">Fußball Hallenturnier für </t>
    </r>
    <r>
      <rPr>
        <b/>
        <sz val="12"/>
        <rFont val="Calibri"/>
        <family val="2"/>
      </rPr>
      <t>- C- Junioren</t>
    </r>
    <r>
      <rPr>
        <sz val="12"/>
        <rFont val="Calibri"/>
        <family val="2"/>
      </rPr>
      <t xml:space="preserve"> - Mannschaften</t>
    </r>
  </si>
  <si>
    <t>TV Niederstetten II</t>
  </si>
  <si>
    <t>FV Künzelsau</t>
  </si>
  <si>
    <t>SGM Gaisbach/Kupferzell</t>
  </si>
  <si>
    <t>SGM Markelsheim / Elpersheim</t>
  </si>
  <si>
    <t>SGM Rot am See/Brettheim</t>
  </si>
  <si>
    <t>FC Creglingen</t>
  </si>
  <si>
    <t>SGM Wiesenbach/Blauf./Billingsbach</t>
  </si>
  <si>
    <t>SpVgg Gammesfeld</t>
  </si>
  <si>
    <t>SGM Althausen/N.-Wachbach</t>
  </si>
  <si>
    <t>SGM Waldbach / Unterh. / Bretzfeld</t>
  </si>
  <si>
    <r>
      <t xml:space="preserve">Am </t>
    </r>
    <r>
      <rPr>
        <b/>
        <sz val="12"/>
        <rFont val="Calibri"/>
        <family val="2"/>
      </rPr>
      <t>Montag-Vormittag</t>
    </r>
    <r>
      <rPr>
        <sz val="12"/>
        <rFont val="Calibri"/>
        <family val="2"/>
      </rPr>
      <t>, den</t>
    </r>
    <r>
      <rPr>
        <b/>
        <sz val="12"/>
        <rFont val="Calibri"/>
        <family val="2"/>
      </rPr>
      <t xml:space="preserve">  </t>
    </r>
    <r>
      <rPr>
        <b/>
        <sz val="12"/>
        <rFont val="Calibri"/>
        <family val="2"/>
      </rPr>
      <t>28.12.2015</t>
    </r>
  </si>
  <si>
    <t>Runde 1</t>
  </si>
  <si>
    <t>Runde 2</t>
  </si>
  <si>
    <t>Runde 3</t>
  </si>
  <si>
    <t>" TSV Tauberbischofsheim"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</si>
</sst>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22"/>
      <name val="Calligraphic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u val="single"/>
      <sz val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readingOrder="2"/>
    </xf>
    <xf numFmtId="176" fontId="11" fillId="0" borderId="0" xfId="0" applyNumberFormat="1" applyFont="1" applyFill="1" applyBorder="1" applyAlignment="1">
      <alignment horizontal="center" vertical="justify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14" xfId="0" applyFont="1" applyBorder="1" applyAlignment="1">
      <alignment/>
    </xf>
    <xf numFmtId="0" fontId="33" fillId="0" borderId="0" xfId="0" applyFont="1" applyFill="1" applyBorder="1" applyAlignment="1">
      <alignment horizontal="center" vertical="center" shrinkToFit="1"/>
    </xf>
    <xf numFmtId="174" fontId="33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15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33" fillId="0" borderId="0" xfId="53" applyFont="1">
      <alignment/>
      <protection/>
    </xf>
    <xf numFmtId="0" fontId="15" fillId="0" borderId="10" xfId="53" applyFont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Border="1" applyAlignment="1" applyProtection="1">
      <alignment horizontal="centerContinuous"/>
      <protection hidden="1"/>
    </xf>
    <xf numFmtId="0" fontId="7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left" vertical="center" shrinkToFit="1"/>
    </xf>
    <xf numFmtId="0" fontId="33" fillId="0" borderId="11" xfId="0" applyFont="1" applyFill="1" applyBorder="1" applyAlignment="1">
      <alignment horizontal="left" vertical="center" shrinkToFit="1"/>
    </xf>
    <xf numFmtId="0" fontId="35" fillId="0" borderId="2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174" fontId="33" fillId="0" borderId="16" xfId="0" applyNumberFormat="1" applyFont="1" applyFill="1" applyBorder="1" applyAlignment="1">
      <alignment horizontal="center" vertical="center"/>
    </xf>
    <xf numFmtId="174" fontId="33" fillId="0" borderId="15" xfId="0" applyNumberFormat="1" applyFont="1" applyFill="1" applyBorder="1" applyAlignment="1">
      <alignment horizontal="center" vertical="center"/>
    </xf>
    <xf numFmtId="174" fontId="33" fillId="0" borderId="17" xfId="0" applyNumberFormat="1" applyFont="1" applyFill="1" applyBorder="1" applyAlignment="1">
      <alignment horizontal="center" vertical="center"/>
    </xf>
    <xf numFmtId="174" fontId="33" fillId="0" borderId="18" xfId="0" applyNumberFormat="1" applyFont="1" applyFill="1" applyBorder="1" applyAlignment="1">
      <alignment horizontal="center" vertical="center"/>
    </xf>
    <xf numFmtId="174" fontId="33" fillId="0" borderId="14" xfId="0" applyNumberFormat="1" applyFont="1" applyFill="1" applyBorder="1" applyAlignment="1">
      <alignment horizontal="center" vertical="center"/>
    </xf>
    <xf numFmtId="174" fontId="33" fillId="0" borderId="19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2" xfId="0" applyFont="1" applyFill="1" applyBorder="1" applyAlignment="1">
      <alignment horizontal="left" vertical="center"/>
    </xf>
    <xf numFmtId="0" fontId="35" fillId="0" borderId="23" xfId="0" applyFont="1" applyBorder="1" applyAlignment="1">
      <alignment horizontal="center"/>
    </xf>
    <xf numFmtId="0" fontId="34" fillId="33" borderId="24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 shrinkToFit="1"/>
    </xf>
    <xf numFmtId="0" fontId="34" fillId="34" borderId="2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6" fontId="33" fillId="0" borderId="29" xfId="0" applyNumberFormat="1" applyFont="1" applyBorder="1" applyAlignment="1">
      <alignment horizontal="center" vertical="center"/>
    </xf>
    <xf numFmtId="176" fontId="33" fillId="0" borderId="30" xfId="0" applyNumberFormat="1" applyFont="1" applyBorder="1" applyAlignment="1">
      <alignment horizontal="center" vertical="center"/>
    </xf>
    <xf numFmtId="176" fontId="33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33" fillId="0" borderId="32" xfId="0" applyNumberFormat="1" applyFont="1" applyBorder="1" applyAlignment="1">
      <alignment horizontal="center" vertical="center"/>
    </xf>
    <xf numFmtId="176" fontId="33" fillId="0" borderId="33" xfId="0" applyNumberFormat="1" applyFont="1" applyBorder="1" applyAlignment="1">
      <alignment horizontal="center" vertical="center"/>
    </xf>
    <xf numFmtId="176" fontId="33" fillId="0" borderId="34" xfId="0" applyNumberFormat="1" applyFont="1" applyBorder="1" applyAlignment="1">
      <alignment horizontal="center" vertical="center"/>
    </xf>
    <xf numFmtId="176" fontId="33" fillId="0" borderId="35" xfId="0" applyNumberFormat="1" applyFont="1" applyBorder="1" applyAlignment="1">
      <alignment horizontal="center" vertical="center"/>
    </xf>
    <xf numFmtId="176" fontId="33" fillId="0" borderId="36" xfId="0" applyNumberFormat="1" applyFont="1" applyBorder="1" applyAlignment="1">
      <alignment horizontal="center" vertical="center"/>
    </xf>
    <xf numFmtId="176" fontId="33" fillId="0" borderId="37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8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0" fontId="33" fillId="0" borderId="39" xfId="0" applyFont="1" applyBorder="1" applyAlignment="1">
      <alignment horizontal="left" vertical="center" shrinkToFit="1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left" vertical="center" shrinkToFit="1"/>
    </xf>
    <xf numFmtId="0" fontId="33" fillId="0" borderId="36" xfId="0" applyFont="1" applyBorder="1" applyAlignment="1">
      <alignment horizontal="left" vertical="center" shrinkToFit="1"/>
    </xf>
    <xf numFmtId="0" fontId="33" fillId="0" borderId="42" xfId="0" applyFont="1" applyBorder="1" applyAlignment="1">
      <alignment horizontal="left" vertical="center" shrinkToFit="1"/>
    </xf>
    <xf numFmtId="0" fontId="33" fillId="0" borderId="4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15" fillId="35" borderId="24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46" xfId="0" applyFont="1" applyBorder="1" applyAlignment="1">
      <alignment horizontal="left" vertical="center" shrinkToFit="1"/>
    </xf>
    <xf numFmtId="0" fontId="33" fillId="0" borderId="47" xfId="0" applyFont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shrinkToFit="1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20" fontId="33" fillId="0" borderId="50" xfId="0" applyNumberFormat="1" applyFont="1" applyFill="1" applyBorder="1" applyAlignment="1">
      <alignment horizontal="center" vertical="center"/>
    </xf>
    <xf numFmtId="20" fontId="33" fillId="0" borderId="51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left" vertical="center" shrinkToFit="1"/>
    </xf>
    <xf numFmtId="0" fontId="33" fillId="0" borderId="38" xfId="0" applyFont="1" applyFill="1" applyBorder="1" applyAlignment="1">
      <alignment horizontal="left" vertical="center" shrinkToFit="1"/>
    </xf>
    <xf numFmtId="0" fontId="34" fillId="0" borderId="39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20" fontId="33" fillId="0" borderId="47" xfId="0" applyNumberFormat="1" applyFont="1" applyFill="1" applyBorder="1" applyAlignment="1">
      <alignment horizontal="center" vertical="center"/>
    </xf>
    <xf numFmtId="20" fontId="33" fillId="0" borderId="48" xfId="0" applyNumberFormat="1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left" vertical="center" shrinkToFit="1"/>
    </xf>
    <xf numFmtId="0" fontId="33" fillId="0" borderId="46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 textRotation="90"/>
    </xf>
    <xf numFmtId="0" fontId="34" fillId="0" borderId="15" xfId="0" applyFont="1" applyFill="1" applyBorder="1" applyAlignment="1">
      <alignment horizontal="center" vertical="center" textRotation="90"/>
    </xf>
    <xf numFmtId="0" fontId="34" fillId="0" borderId="53" xfId="0" applyFont="1" applyFill="1" applyBorder="1" applyAlignment="1">
      <alignment horizontal="center" vertical="center" textRotation="90"/>
    </xf>
    <xf numFmtId="0" fontId="34" fillId="0" borderId="54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55" xfId="0" applyFont="1" applyFill="1" applyBorder="1" applyAlignment="1">
      <alignment horizontal="center" vertical="center" textRotation="90"/>
    </xf>
    <xf numFmtId="0" fontId="34" fillId="0" borderId="51" xfId="0" applyFont="1" applyFill="1" applyBorder="1" applyAlignment="1">
      <alignment horizontal="center" vertical="center" textRotation="90"/>
    </xf>
    <xf numFmtId="0" fontId="34" fillId="0" borderId="14" xfId="0" applyFont="1" applyFill="1" applyBorder="1" applyAlignment="1">
      <alignment horizontal="center" vertical="center" textRotation="90"/>
    </xf>
    <xf numFmtId="0" fontId="34" fillId="0" borderId="56" xfId="0" applyFont="1" applyFill="1" applyBorder="1" applyAlignment="1">
      <alignment horizontal="center" vertical="center" textRotation="90"/>
    </xf>
    <xf numFmtId="0" fontId="34" fillId="0" borderId="46" xfId="0" applyFont="1" applyFill="1" applyBorder="1" applyAlignment="1">
      <alignment horizontal="center" vertical="center"/>
    </xf>
    <xf numFmtId="20" fontId="33" fillId="0" borderId="36" xfId="0" applyNumberFormat="1" applyFont="1" applyFill="1" applyBorder="1" applyAlignment="1">
      <alignment horizontal="center" vertical="center"/>
    </xf>
    <xf numFmtId="20" fontId="33" fillId="0" borderId="42" xfId="0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shrinkToFit="1"/>
    </xf>
    <xf numFmtId="0" fontId="33" fillId="0" borderId="41" xfId="0" applyFont="1" applyFill="1" applyBorder="1" applyAlignment="1">
      <alignment horizontal="left" vertical="center" shrinkToFit="1"/>
    </xf>
    <xf numFmtId="0" fontId="34" fillId="0" borderId="4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20" fontId="33" fillId="0" borderId="30" xfId="0" applyNumberFormat="1" applyFont="1" applyFill="1" applyBorder="1" applyAlignment="1">
      <alignment horizontal="center" vertical="center"/>
    </xf>
    <xf numFmtId="20" fontId="33" fillId="0" borderId="58" xfId="0" applyNumberFormat="1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left" vertical="center" shrinkToFit="1"/>
    </xf>
    <xf numFmtId="0" fontId="33" fillId="0" borderId="59" xfId="0" applyFont="1" applyFill="1" applyBorder="1" applyAlignment="1">
      <alignment horizontal="left" vertical="center" shrinkToFit="1"/>
    </xf>
    <xf numFmtId="0" fontId="34" fillId="0" borderId="58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4" fillId="0" borderId="14" xfId="53" applyFont="1" applyBorder="1" applyAlignment="1">
      <alignment horizontal="left" shrinkToFit="1"/>
      <protection/>
    </xf>
    <xf numFmtId="0" fontId="34" fillId="35" borderId="26" xfId="0" applyFont="1" applyFill="1" applyBorder="1" applyAlignment="1">
      <alignment vertical="center"/>
    </xf>
    <xf numFmtId="0" fontId="34" fillId="35" borderId="28" xfId="0" applyFont="1" applyFill="1" applyBorder="1" applyAlignment="1">
      <alignment vertical="center"/>
    </xf>
    <xf numFmtId="0" fontId="34" fillId="35" borderId="26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61" xfId="0" applyFont="1" applyFill="1" applyBorder="1" applyAlignment="1">
      <alignment horizontal="center" vertical="center"/>
    </xf>
    <xf numFmtId="0" fontId="34" fillId="35" borderId="62" xfId="0" applyFont="1" applyFill="1" applyBorder="1" applyAlignment="1">
      <alignment horizontal="center" vertical="center"/>
    </xf>
    <xf numFmtId="0" fontId="56" fillId="0" borderId="0" xfId="53" applyFont="1" applyBorder="1" applyAlignment="1">
      <alignment horizontal="left" shrinkToFit="1"/>
      <protection/>
    </xf>
    <xf numFmtId="0" fontId="33" fillId="0" borderId="1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4" fillId="0" borderId="0" xfId="53" applyFont="1" applyBorder="1" applyAlignment="1">
      <alignment horizontal="left" shrinkToFit="1"/>
      <protection/>
    </xf>
    <xf numFmtId="0" fontId="33" fillId="0" borderId="0" xfId="53" applyFont="1" applyAlignment="1">
      <alignment horizontal="right"/>
      <protection/>
    </xf>
    <xf numFmtId="45" fontId="15" fillId="0" borderId="10" xfId="53" applyNumberFormat="1" applyFont="1" applyBorder="1" applyAlignment="1">
      <alignment horizontal="center"/>
      <protection/>
    </xf>
    <xf numFmtId="0" fontId="37" fillId="0" borderId="0" xfId="0" applyFont="1" applyAlignment="1">
      <alignment horizontal="left" vertical="center"/>
    </xf>
    <xf numFmtId="0" fontId="36" fillId="0" borderId="15" xfId="0" applyFont="1" applyBorder="1" applyAlignment="1" applyProtection="1">
      <alignment horizontal="left" vertical="center"/>
      <protection hidden="1"/>
    </xf>
    <xf numFmtId="0" fontId="36" fillId="0" borderId="17" xfId="0" applyFont="1" applyBorder="1" applyAlignment="1" applyProtection="1">
      <alignment horizontal="left" vertical="center"/>
      <protection hidden="1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4" fillId="36" borderId="24" xfId="0" applyFont="1" applyFill="1" applyBorder="1" applyAlignment="1">
      <alignment horizontal="center" vertical="center"/>
    </xf>
    <xf numFmtId="0" fontId="34" fillId="36" borderId="25" xfId="0" applyFont="1" applyFill="1" applyBorder="1" applyAlignment="1">
      <alignment horizontal="center" vertical="center"/>
    </xf>
    <xf numFmtId="0" fontId="34" fillId="36" borderId="26" xfId="0" applyFont="1" applyFill="1" applyBorder="1" applyAlignment="1">
      <alignment horizontal="center" vertical="center"/>
    </xf>
    <xf numFmtId="0" fontId="34" fillId="36" borderId="27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/>
    </xf>
    <xf numFmtId="0" fontId="34" fillId="36" borderId="28" xfId="0" applyFont="1" applyFill="1" applyBorder="1" applyAlignment="1">
      <alignment horizontal="center" vertical="center"/>
    </xf>
    <xf numFmtId="0" fontId="37" fillId="0" borderId="0" xfId="53" applyFont="1" applyAlignment="1">
      <alignment horizontal="left" vertical="center"/>
      <protection/>
    </xf>
    <xf numFmtId="20" fontId="15" fillId="0" borderId="10" xfId="53" applyNumberFormat="1" applyFont="1" applyBorder="1" applyAlignment="1">
      <alignment horizontal="center"/>
      <protection/>
    </xf>
    <xf numFmtId="0" fontId="33" fillId="0" borderId="0" xfId="53" applyFont="1" applyAlignment="1">
      <alignment horizontal="left"/>
      <protection/>
    </xf>
    <xf numFmtId="0" fontId="13" fillId="0" borderId="0" xfId="53" applyFont="1" applyAlignment="1">
      <alignment horizontal="left" vertical="center" indent="8"/>
      <protection/>
    </xf>
    <xf numFmtId="0" fontId="14" fillId="0" borderId="0" xfId="53" applyFont="1" applyAlignment="1">
      <alignment horizontal="left" vertical="center" indent="8"/>
      <protection/>
    </xf>
    <xf numFmtId="0" fontId="14" fillId="0" borderId="0" xfId="53" applyFont="1" applyAlignment="1">
      <alignment horizontal="left" indent="12"/>
      <protection/>
    </xf>
    <xf numFmtId="0" fontId="14" fillId="0" borderId="0" xfId="53" applyFont="1" applyAlignment="1">
      <alignment horizontal="center"/>
      <protection/>
    </xf>
    <xf numFmtId="0" fontId="14" fillId="0" borderId="0" xfId="53" applyFont="1" applyAlignment="1">
      <alignment horizontal="left" indent="8"/>
      <protection/>
    </xf>
    <xf numFmtId="0" fontId="15" fillId="0" borderId="1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33" fillId="0" borderId="0" xfId="53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 shrinkToFit="1"/>
    </xf>
    <xf numFmtId="0" fontId="15" fillId="0" borderId="10" xfId="0" applyFont="1" applyBorder="1" applyAlignment="1">
      <alignment horizontal="center"/>
    </xf>
    <xf numFmtId="45" fontId="15" fillId="0" borderId="10" xfId="0" applyNumberFormat="1" applyFont="1" applyBorder="1" applyAlignment="1">
      <alignment horizontal="center"/>
    </xf>
    <xf numFmtId="20" fontId="15" fillId="0" borderId="10" xfId="0" applyNumberFormat="1" applyFont="1" applyBorder="1" applyAlignment="1">
      <alignment horizontal="center"/>
    </xf>
    <xf numFmtId="0" fontId="36" fillId="0" borderId="21" xfId="0" applyFont="1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0" fontId="36" fillId="0" borderId="40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left" vertical="center"/>
      <protection hidden="1"/>
    </xf>
    <xf numFmtId="0" fontId="36" fillId="0" borderId="57" xfId="0" applyFont="1" applyBorder="1" applyAlignment="1" applyProtection="1">
      <alignment horizontal="left" vertical="center"/>
      <protection hidden="1"/>
    </xf>
    <xf numFmtId="0" fontId="36" fillId="0" borderId="12" xfId="0" applyFont="1" applyBorder="1" applyAlignment="1" applyProtection="1">
      <alignment horizontal="left" vertical="center"/>
      <protection hidden="1"/>
    </xf>
    <xf numFmtId="0" fontId="36" fillId="0" borderId="23" xfId="0" applyFont="1" applyBorder="1" applyAlignment="1" applyProtection="1">
      <alignment horizontal="left" vertical="center"/>
      <protection hidden="1"/>
    </xf>
    <xf numFmtId="0" fontId="36" fillId="0" borderId="16" xfId="0" applyFont="1" applyBorder="1" applyAlignment="1" applyProtection="1">
      <alignment horizontal="center" vertical="center"/>
      <protection hidden="1"/>
    </xf>
    <xf numFmtId="0" fontId="36" fillId="0" borderId="15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</xdr:colOff>
      <xdr:row>1</xdr:row>
      <xdr:rowOff>219075</xdr:rowOff>
    </xdr:from>
    <xdr:to>
      <xdr:col>54</xdr:col>
      <xdr:colOff>28575</xdr:colOff>
      <xdr:row>9</xdr:row>
      <xdr:rowOff>0</xdr:rowOff>
    </xdr:to>
    <xdr:pic>
      <xdr:nvPicPr>
        <xdr:cNvPr id="1" name="Grafik 4" descr="TurnvereinNiederstette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14325"/>
          <a:ext cx="1162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76200</xdr:colOff>
      <xdr:row>21</xdr:row>
      <xdr:rowOff>57150</xdr:rowOff>
    </xdr:from>
    <xdr:to>
      <xdr:col>52</xdr:col>
      <xdr:colOff>95250</xdr:colOff>
      <xdr:row>24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67665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47625</xdr:rowOff>
    </xdr:from>
    <xdr:to>
      <xdr:col>13</xdr:col>
      <xdr:colOff>9525</xdr:colOff>
      <xdr:row>23</xdr:row>
      <xdr:rowOff>190500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667125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tabSelected="1" view="pageLayout" zoomScale="130" zoomScaleNormal="90" zoomScaleSheetLayoutView="100" zoomScalePageLayoutView="130" workbookViewId="0" topLeftCell="A92">
      <selection activeCell="A100" sqref="A100:IV101"/>
    </sheetView>
  </sheetViews>
  <sheetFormatPr defaultColWidth="1.7109375" defaultRowHeight="12.75"/>
  <cols>
    <col min="1" max="23" width="1.7109375" style="0" customWidth="1"/>
    <col min="24" max="24" width="2.57421875" style="0" customWidth="1"/>
    <col min="25" max="55" width="1.7109375" style="0" customWidth="1"/>
    <col min="56" max="56" width="1.8515625" style="0" customWidth="1"/>
    <col min="57" max="57" width="3.57421875" style="11" bestFit="1" customWidth="1"/>
    <col min="58" max="58" width="2.8515625" style="11" hidden="1" customWidth="1"/>
    <col min="59" max="59" width="2.140625" style="11" hidden="1" customWidth="1"/>
    <col min="60" max="60" width="2.8515625" style="11" hidden="1" customWidth="1"/>
    <col min="61" max="72" width="1.7109375" style="11" hidden="1" customWidth="1"/>
    <col min="73" max="73" width="1.7109375" style="11" customWidth="1"/>
    <col min="74" max="74" width="3.57421875" style="12" bestFit="1" customWidth="1"/>
    <col min="75" max="75" width="1.7109375" style="12" customWidth="1"/>
    <col min="76" max="76" width="1.7109375" style="11" customWidth="1"/>
    <col min="77" max="77" width="12.28125" style="11" bestFit="1" customWidth="1"/>
    <col min="78" max="78" width="5.28125" style="11" bestFit="1" customWidth="1"/>
    <col min="79" max="79" width="3.57421875" style="11" bestFit="1" customWidth="1"/>
    <col min="80" max="80" width="2.00390625" style="11" bestFit="1" customWidth="1"/>
    <col min="81" max="81" width="3.57421875" style="13" bestFit="1" customWidth="1"/>
    <col min="82" max="82" width="5.8515625" style="13" bestFit="1" customWidth="1"/>
    <col min="83" max="84" width="1.7109375" style="13" customWidth="1"/>
    <col min="85" max="85" width="1.7109375" style="14" customWidth="1"/>
    <col min="86" max="88" width="3.57421875" style="14" bestFit="1" customWidth="1"/>
    <col min="89" max="139" width="1.7109375" style="14" customWidth="1"/>
    <col min="140" max="142" width="1.7109375" style="9" customWidth="1"/>
  </cols>
  <sheetData>
    <row r="1" spans="1:142" ht="7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EJ1" s="4"/>
      <c r="EK1" s="4"/>
      <c r="EL1" s="4"/>
    </row>
    <row r="2" spans="1:142" ht="33" customHeight="1">
      <c r="A2" s="267" t="s">
        <v>57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EJ2" s="4"/>
      <c r="EK2" s="4"/>
      <c r="EL2" s="4"/>
    </row>
    <row r="3" spans="1:139" s="5" customFormat="1" ht="27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5"/>
      <c r="BY3" s="15"/>
      <c r="BZ3" s="15"/>
      <c r="CA3" s="15"/>
      <c r="CB3" s="15"/>
      <c r="CC3" s="17"/>
      <c r="CD3" s="17"/>
      <c r="CE3" s="17"/>
      <c r="CF3" s="17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</row>
    <row r="4" spans="1:139" s="1" customFormat="1" ht="15.75">
      <c r="A4" s="268" t="s">
        <v>60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20"/>
      <c r="BW4" s="20"/>
      <c r="BX4" s="19"/>
      <c r="BY4" s="19"/>
      <c r="BZ4" s="19"/>
      <c r="CA4" s="19"/>
      <c r="CB4" s="19"/>
      <c r="CC4" s="21"/>
      <c r="CD4" s="21"/>
      <c r="CE4" s="21"/>
      <c r="CF4" s="21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</row>
    <row r="5" spans="1:139" s="1" customFormat="1" ht="6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20"/>
      <c r="BW5" s="20"/>
      <c r="BX5" s="19"/>
      <c r="BY5" s="19"/>
      <c r="BZ5" s="19"/>
      <c r="CA5" s="19"/>
      <c r="CB5" s="19"/>
      <c r="CC5" s="21"/>
      <c r="CD5" s="21"/>
      <c r="CE5" s="21"/>
      <c r="CF5" s="21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</row>
    <row r="6" spans="1:139" s="1" customFormat="1" ht="15.75">
      <c r="A6" s="269" t="s">
        <v>71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0"/>
      <c r="BW6" s="20"/>
      <c r="BX6" s="19"/>
      <c r="BY6" s="19"/>
      <c r="BZ6" s="19"/>
      <c r="CA6" s="19"/>
      <c r="CB6" s="19"/>
      <c r="CC6" s="21"/>
      <c r="CD6" s="21"/>
      <c r="CE6" s="21"/>
      <c r="CF6" s="21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</row>
    <row r="7" spans="1:139" s="1" customFormat="1" ht="6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20"/>
      <c r="BW7" s="20"/>
      <c r="BX7" s="19"/>
      <c r="BY7" s="19"/>
      <c r="BZ7" s="19"/>
      <c r="CA7" s="19"/>
      <c r="CB7" s="19"/>
      <c r="CC7" s="21"/>
      <c r="CD7" s="21"/>
      <c r="CE7" s="21"/>
      <c r="CF7" s="21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</row>
    <row r="8" spans="1:139" s="1" customFormat="1" ht="15.75">
      <c r="A8" s="271" t="s">
        <v>56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20"/>
      <c r="BW8" s="20"/>
      <c r="BX8" s="19"/>
      <c r="BY8" s="19"/>
      <c r="BZ8" s="19"/>
      <c r="CA8" s="19"/>
      <c r="CB8" s="19"/>
      <c r="CC8" s="21"/>
      <c r="CD8" s="21"/>
      <c r="CE8" s="21"/>
      <c r="CF8" s="21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</row>
    <row r="9" spans="1:139" s="1" customFormat="1" ht="6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0"/>
      <c r="BW9" s="20"/>
      <c r="BX9" s="19"/>
      <c r="BY9" s="19"/>
      <c r="BZ9" s="19"/>
      <c r="CA9" s="19"/>
      <c r="CB9" s="19"/>
      <c r="CC9" s="21"/>
      <c r="CD9" s="21"/>
      <c r="CE9" s="21"/>
      <c r="CF9" s="21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</row>
    <row r="10" spans="1:139" s="1" customFormat="1" ht="15.75">
      <c r="A10" s="79"/>
      <c r="B10" s="79"/>
      <c r="C10" s="79"/>
      <c r="D10" s="251" t="s">
        <v>0</v>
      </c>
      <c r="E10" s="251"/>
      <c r="F10" s="251"/>
      <c r="G10" s="251"/>
      <c r="H10" s="265">
        <v>0.375</v>
      </c>
      <c r="I10" s="265"/>
      <c r="J10" s="265"/>
      <c r="K10" s="265"/>
      <c r="L10" s="265"/>
      <c r="M10" s="266" t="s">
        <v>1</v>
      </c>
      <c r="N10" s="266"/>
      <c r="O10" s="266"/>
      <c r="P10" s="251" t="s">
        <v>2</v>
      </c>
      <c r="Q10" s="251"/>
      <c r="R10" s="251"/>
      <c r="S10" s="251"/>
      <c r="T10" s="251"/>
      <c r="U10" s="272">
        <v>1</v>
      </c>
      <c r="V10" s="272"/>
      <c r="W10" s="81" t="s">
        <v>27</v>
      </c>
      <c r="X10" s="252">
        <v>0.006944444444444444</v>
      </c>
      <c r="Y10" s="252"/>
      <c r="Z10" s="252"/>
      <c r="AA10" s="252"/>
      <c r="AB10" s="252"/>
      <c r="AC10" s="266" t="s">
        <v>3</v>
      </c>
      <c r="AD10" s="266"/>
      <c r="AE10" s="266"/>
      <c r="AF10" s="79"/>
      <c r="AG10" s="79"/>
      <c r="AH10" s="251" t="s">
        <v>4</v>
      </c>
      <c r="AI10" s="251"/>
      <c r="AJ10" s="251"/>
      <c r="AK10" s="251"/>
      <c r="AL10" s="252">
        <v>0.0006944444444444445</v>
      </c>
      <c r="AM10" s="252"/>
      <c r="AN10" s="252"/>
      <c r="AO10" s="252"/>
      <c r="AP10" s="252"/>
      <c r="AQ10" s="275" t="s">
        <v>3</v>
      </c>
      <c r="AR10" s="275"/>
      <c r="AS10" s="275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0"/>
      <c r="BW10" s="20"/>
      <c r="BX10" s="19"/>
      <c r="BY10" s="19"/>
      <c r="BZ10" s="19"/>
      <c r="CA10" s="19"/>
      <c r="CB10" s="19"/>
      <c r="CC10" s="21"/>
      <c r="CD10" s="21"/>
      <c r="CE10" s="21"/>
      <c r="CF10" s="21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</row>
    <row r="11" spans="1:56" ht="9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</row>
    <row r="12" spans="1:56" ht="6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</row>
    <row r="13" spans="1:56" ht="12.75">
      <c r="A13" s="80"/>
      <c r="B13" s="264" t="s">
        <v>5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</row>
    <row r="14" spans="1:55" ht="6" customHeight="1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</row>
    <row r="15" spans="1:55" ht="16.5" thickBot="1">
      <c r="A15" s="55"/>
      <c r="B15" s="171" t="s">
        <v>10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3"/>
      <c r="AA15" s="55"/>
      <c r="AB15" s="55"/>
      <c r="AC15" s="55"/>
      <c r="AD15" s="55"/>
      <c r="AE15" s="171" t="s">
        <v>11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3"/>
    </row>
    <row r="16" spans="1:55" ht="15.75">
      <c r="A16" s="55"/>
      <c r="B16" s="174" t="s">
        <v>6</v>
      </c>
      <c r="C16" s="175"/>
      <c r="D16" s="250" t="s">
        <v>61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76"/>
      <c r="Z16" s="177"/>
      <c r="AA16" s="55"/>
      <c r="AB16" s="55"/>
      <c r="AC16" s="55"/>
      <c r="AD16" s="55"/>
      <c r="AE16" s="256" t="s">
        <v>6</v>
      </c>
      <c r="AF16" s="257"/>
      <c r="AG16" s="250" t="s">
        <v>59</v>
      </c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48"/>
      <c r="BC16" s="249"/>
    </row>
    <row r="17" spans="1:55" ht="15.75">
      <c r="A17" s="55"/>
      <c r="B17" s="174" t="s">
        <v>7</v>
      </c>
      <c r="C17" s="175"/>
      <c r="D17" s="250" t="s">
        <v>62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76"/>
      <c r="Z17" s="177"/>
      <c r="AA17" s="55"/>
      <c r="AB17" s="55"/>
      <c r="AC17" s="55"/>
      <c r="AD17" s="55"/>
      <c r="AE17" s="174" t="s">
        <v>7</v>
      </c>
      <c r="AF17" s="175"/>
      <c r="AG17" s="247" t="s">
        <v>75</v>
      </c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176"/>
      <c r="BC17" s="177"/>
    </row>
    <row r="18" spans="1:55" ht="15.75">
      <c r="A18" s="55"/>
      <c r="B18" s="174" t="s">
        <v>8</v>
      </c>
      <c r="C18" s="175"/>
      <c r="D18" s="250" t="s">
        <v>63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76"/>
      <c r="Z18" s="177"/>
      <c r="AA18" s="55"/>
      <c r="AB18" s="55"/>
      <c r="AC18" s="55"/>
      <c r="AD18" s="55"/>
      <c r="AE18" s="174" t="s">
        <v>8</v>
      </c>
      <c r="AF18" s="175"/>
      <c r="AG18" s="250" t="s">
        <v>65</v>
      </c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176"/>
      <c r="BC18" s="177"/>
    </row>
    <row r="19" spans="1:55" ht="16.5" thickBot="1">
      <c r="A19" s="55"/>
      <c r="B19" s="236" t="s">
        <v>9</v>
      </c>
      <c r="C19" s="237"/>
      <c r="D19" s="240" t="s">
        <v>64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38"/>
      <c r="Z19" s="239"/>
      <c r="AA19" s="55"/>
      <c r="AB19" s="55"/>
      <c r="AC19" s="55"/>
      <c r="AD19" s="55"/>
      <c r="AE19" s="236" t="s">
        <v>9</v>
      </c>
      <c r="AF19" s="237"/>
      <c r="AG19" s="240" t="s">
        <v>66</v>
      </c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38"/>
      <c r="BC19" s="239"/>
    </row>
    <row r="20" spans="1:80" ht="6" customHeight="1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3"/>
      <c r="BY20" s="13"/>
      <c r="BZ20" s="13"/>
      <c r="CA20" s="13"/>
      <c r="CB20" s="13"/>
    </row>
    <row r="21" spans="1:80" ht="16.5" thickBo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71" t="s">
        <v>28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3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3"/>
      <c r="BY21" s="13"/>
      <c r="BZ21" s="13"/>
      <c r="CA21" s="13"/>
      <c r="CB21" s="13"/>
    </row>
    <row r="22" spans="1:80" ht="15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174" t="s">
        <v>6</v>
      </c>
      <c r="Q22" s="175"/>
      <c r="R22" s="250" t="s">
        <v>67</v>
      </c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176"/>
      <c r="AN22" s="177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3"/>
      <c r="BY22" s="13"/>
      <c r="BZ22" s="13"/>
      <c r="CA22" s="13"/>
      <c r="CB22" s="13"/>
    </row>
    <row r="23" spans="1:80" ht="15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74" t="s">
        <v>7</v>
      </c>
      <c r="Q23" s="175"/>
      <c r="R23" s="250" t="s">
        <v>68</v>
      </c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176"/>
      <c r="AN23" s="177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3"/>
      <c r="BY23" s="13"/>
      <c r="BZ23" s="13"/>
      <c r="CA23" s="13"/>
      <c r="CB23" s="13"/>
    </row>
    <row r="24" spans="1:80" ht="15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74" t="s">
        <v>8</v>
      </c>
      <c r="Q24" s="175"/>
      <c r="R24" s="250" t="s">
        <v>69</v>
      </c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176"/>
      <c r="AN24" s="177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3"/>
      <c r="BY24" s="13"/>
      <c r="BZ24" s="13"/>
      <c r="CA24" s="13"/>
      <c r="CB24" s="13"/>
    </row>
    <row r="25" spans="1:80" ht="16.5" thickBo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236" t="s">
        <v>9</v>
      </c>
      <c r="Q25" s="237"/>
      <c r="R25" s="240" t="s">
        <v>70</v>
      </c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38"/>
      <c r="AN25" s="239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3"/>
      <c r="BY25" s="13"/>
      <c r="BZ25" s="13"/>
      <c r="CA25" s="13"/>
      <c r="CB25" s="13"/>
    </row>
    <row r="26" spans="1:55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>
        <f>SUM(AW30:AX47)</f>
        <v>31</v>
      </c>
      <c r="AX26" s="55">
        <f>SUM(AZ30:BA47)</f>
        <v>40</v>
      </c>
      <c r="AY26" s="55"/>
      <c r="AZ26" s="55"/>
      <c r="BA26" s="55"/>
      <c r="BB26" s="55"/>
      <c r="BC26" s="55"/>
    </row>
    <row r="27" spans="1:55" ht="12.75">
      <c r="A27" s="55"/>
      <c r="B27" s="253" t="s">
        <v>21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</row>
    <row r="28" spans="1:55" ht="6" customHeight="1" thickBo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1:139" s="3" customFormat="1" ht="16.5" customHeight="1" thickBot="1">
      <c r="A29" s="57"/>
      <c r="B29" s="245" t="s">
        <v>12</v>
      </c>
      <c r="C29" s="246"/>
      <c r="D29" s="243"/>
      <c r="E29" s="162"/>
      <c r="F29" s="244"/>
      <c r="G29" s="243" t="s">
        <v>13</v>
      </c>
      <c r="H29" s="162"/>
      <c r="I29" s="244"/>
      <c r="J29" s="243" t="s">
        <v>15</v>
      </c>
      <c r="K29" s="162"/>
      <c r="L29" s="162"/>
      <c r="M29" s="162"/>
      <c r="N29" s="244"/>
      <c r="O29" s="243" t="s">
        <v>16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244"/>
      <c r="AW29" s="243" t="s">
        <v>19</v>
      </c>
      <c r="AX29" s="162"/>
      <c r="AY29" s="162"/>
      <c r="AZ29" s="162"/>
      <c r="BA29" s="244"/>
      <c r="BB29" s="241"/>
      <c r="BC29" s="242"/>
      <c r="BE29" s="82"/>
      <c r="BF29" s="83" t="s">
        <v>26</v>
      </c>
      <c r="BG29" s="84"/>
      <c r="BH29" s="84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5"/>
      <c r="BW29" s="85"/>
      <c r="BX29" s="82"/>
      <c r="BY29" s="82"/>
      <c r="BZ29" s="82"/>
      <c r="CA29" s="82"/>
      <c r="CB29" s="82"/>
      <c r="CC29" s="32"/>
      <c r="CD29" s="32"/>
      <c r="CE29" s="32"/>
      <c r="CF29" s="32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</row>
    <row r="30" spans="1:139" s="3" customFormat="1" ht="22.5" customHeight="1">
      <c r="A30" s="57"/>
      <c r="B30" s="235">
        <v>1</v>
      </c>
      <c r="C30" s="231"/>
      <c r="D30" s="202" t="s">
        <v>72</v>
      </c>
      <c r="E30" s="203"/>
      <c r="F30" s="204"/>
      <c r="G30" s="231" t="s">
        <v>14</v>
      </c>
      <c r="H30" s="231"/>
      <c r="I30" s="231"/>
      <c r="J30" s="221">
        <f>$H$10</f>
        <v>0.375</v>
      </c>
      <c r="K30" s="221"/>
      <c r="L30" s="221"/>
      <c r="M30" s="221"/>
      <c r="N30" s="222"/>
      <c r="O30" s="223" t="str">
        <f>D16</f>
        <v>TV Niederstetten II</v>
      </c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58" t="s">
        <v>18</v>
      </c>
      <c r="AF30" s="114" t="str">
        <f>D17</f>
        <v>FV Künzelsau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224"/>
      <c r="AW30" s="225">
        <v>0</v>
      </c>
      <c r="AX30" s="226"/>
      <c r="AY30" s="58" t="s">
        <v>17</v>
      </c>
      <c r="AZ30" s="226">
        <v>2</v>
      </c>
      <c r="BA30" s="227"/>
      <c r="BB30" s="225"/>
      <c r="BC30" s="228"/>
      <c r="BE30" s="27">
        <f>IF(ISBLANK(AZ30),"0",IF(AW30&gt;AZ30,3,IF(AW30=AZ30,1,0)))</f>
        <v>0</v>
      </c>
      <c r="BF30" s="28" t="s">
        <v>17</v>
      </c>
      <c r="BG30" s="27" t="str">
        <f>IF(ISBLANK(AJ30),"0",IF(AJ30&gt;AG30,3,IF(AJ30=AG30,1,0)))</f>
        <v>0</v>
      </c>
      <c r="BH30" s="29">
        <f>IF(ISBLANK(AZ30),"0",IF(AZ30&gt;AW30,3,IF(AZ30=AW30,1,0)))</f>
        <v>3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 t="s">
        <v>17</v>
      </c>
      <c r="BV30" s="27">
        <f>IF(ISBLANK(AZ30),"0",IF(AZ30&gt;AW30,3,IF(AZ30=AW30,1,0)))</f>
        <v>3</v>
      </c>
      <c r="BW30" s="24"/>
      <c r="BX30" s="23"/>
      <c r="BY30" s="30" t="s">
        <v>10</v>
      </c>
      <c r="BZ30" s="23" t="s">
        <v>22</v>
      </c>
      <c r="CA30" s="143" t="s">
        <v>23</v>
      </c>
      <c r="CB30" s="143"/>
      <c r="CC30" s="143"/>
      <c r="CD30" s="31" t="s">
        <v>24</v>
      </c>
      <c r="CE30" s="32"/>
      <c r="CF30" s="32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</row>
    <row r="31" spans="1:142" s="2" customFormat="1" ht="22.5" customHeight="1">
      <c r="A31" s="57"/>
      <c r="B31" s="233">
        <v>2</v>
      </c>
      <c r="C31" s="230"/>
      <c r="D31" s="205"/>
      <c r="E31" s="206"/>
      <c r="F31" s="207"/>
      <c r="G31" s="230" t="s">
        <v>14</v>
      </c>
      <c r="H31" s="230"/>
      <c r="I31" s="230"/>
      <c r="J31" s="212">
        <f>J30+$U$10*$X$10+$AL$10</f>
        <v>0.38263888888888886</v>
      </c>
      <c r="K31" s="212"/>
      <c r="L31" s="212"/>
      <c r="M31" s="212"/>
      <c r="N31" s="213"/>
      <c r="O31" s="214" t="str">
        <f>D18</f>
        <v>SGM Gaisbach/Kupferzell</v>
      </c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98" t="s">
        <v>18</v>
      </c>
      <c r="AF31" s="215" t="str">
        <f>D19</f>
        <v>SGM Markelsheim / Elpersheim</v>
      </c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6"/>
      <c r="AW31" s="217">
        <v>2</v>
      </c>
      <c r="AX31" s="218"/>
      <c r="AY31" s="98" t="s">
        <v>17</v>
      </c>
      <c r="AZ31" s="218">
        <v>5</v>
      </c>
      <c r="BA31" s="219"/>
      <c r="BB31" s="217"/>
      <c r="BC31" s="220"/>
      <c r="BE31" s="27">
        <f aca="true" t="shared" si="0" ref="BE31:BE47">IF(ISBLANK(AZ31),"0",IF(AW31&gt;AZ31,3,IF(AW31=AZ31,1,0)))</f>
        <v>0</v>
      </c>
      <c r="BF31" s="24" t="s">
        <v>17</v>
      </c>
      <c r="BG31" s="27" t="str">
        <f>IF(ISBLANK(AJ31),"0",IF(AJ31&gt;AG31,3,IF(AJ31=AG31,1,0)))</f>
        <v>0</v>
      </c>
      <c r="BH31" s="29">
        <f aca="true" t="shared" si="1" ref="BH31:BH47">IF(ISBLANK(AZ31),"0",IF(AZ31&gt;AW31,3,IF(AZ31=AW31,1,0)))</f>
        <v>3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 t="s">
        <v>17</v>
      </c>
      <c r="BV31" s="27">
        <f aca="true" t="shared" si="2" ref="BV31:BV47">IF(ISBLANK(AZ31),"0",IF(AZ31&gt;AW31,3,IF(AZ31=AW31,1,0)))</f>
        <v>3</v>
      </c>
      <c r="BW31" s="24"/>
      <c r="BX31" s="23"/>
      <c r="BY31" s="23" t="str">
        <f>$D$19</f>
        <v>SGM Markelsheim / Elpersheim</v>
      </c>
      <c r="BZ31" s="27">
        <f>SUM($BV$31+$BE$36+$BV$43)</f>
        <v>9</v>
      </c>
      <c r="CA31" s="25">
        <f>SUM($AZ$31+$AW$36+$AZ$43)</f>
        <v>9</v>
      </c>
      <c r="CB31" s="34" t="s">
        <v>17</v>
      </c>
      <c r="CC31" s="35">
        <f>SUM($AW$31+$AZ$36+$AW$43)</f>
        <v>4</v>
      </c>
      <c r="CD31" s="36">
        <f>SUM(CA31-CC31)</f>
        <v>5</v>
      </c>
      <c r="CE31" s="25"/>
      <c r="CF31" s="25"/>
      <c r="CG31" s="26"/>
      <c r="CH31" s="37">
        <f>IF(ISBLANK($AZ$47),"",IF(AND($BZ$31=$BZ$32,$CD$31=$CD$32,$CA$32=$CA$31),1,0))</f>
        <v>0</v>
      </c>
      <c r="CI31" s="38"/>
      <c r="CJ31" s="38">
        <f>SUM(CH31:CI31)</f>
        <v>0</v>
      </c>
      <c r="CK31" s="38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10"/>
      <c r="EK31" s="10"/>
      <c r="EL31" s="10"/>
    </row>
    <row r="32" spans="1:142" s="2" customFormat="1" ht="22.5" customHeight="1">
      <c r="A32" s="57"/>
      <c r="B32" s="232">
        <v>3</v>
      </c>
      <c r="C32" s="229"/>
      <c r="D32" s="205"/>
      <c r="E32" s="206"/>
      <c r="F32" s="207"/>
      <c r="G32" s="229" t="s">
        <v>20</v>
      </c>
      <c r="H32" s="229"/>
      <c r="I32" s="229"/>
      <c r="J32" s="196">
        <f>J31+$U$10*$X$10+$AL$10</f>
        <v>0.3902777777777777</v>
      </c>
      <c r="K32" s="196"/>
      <c r="L32" s="196"/>
      <c r="M32" s="196"/>
      <c r="N32" s="197"/>
      <c r="O32" s="198" t="str">
        <f>AG16</f>
        <v>SGM Satteldorf / Crailsheim</v>
      </c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97" t="s">
        <v>18</v>
      </c>
      <c r="AF32" s="199" t="str">
        <f>AG17</f>
        <v>" TSV Tauberbischofsheim"</v>
      </c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200"/>
      <c r="AW32" s="184">
        <v>5</v>
      </c>
      <c r="AX32" s="201"/>
      <c r="AY32" s="97" t="s">
        <v>17</v>
      </c>
      <c r="AZ32" s="201">
        <v>0</v>
      </c>
      <c r="BA32" s="211"/>
      <c r="BB32" s="184"/>
      <c r="BC32" s="185"/>
      <c r="BE32" s="27">
        <f t="shared" si="0"/>
        <v>3</v>
      </c>
      <c r="BF32" s="29">
        <f aca="true" t="shared" si="3" ref="BF32:BF47">IF(ISBLANK(AW32),"0",IF(AW32&gt;AZ32,3,IF(AW32=AZ32,1,0)))</f>
        <v>3</v>
      </c>
      <c r="BG32" s="29" t="s">
        <v>17</v>
      </c>
      <c r="BH32" s="29">
        <f t="shared" si="1"/>
        <v>0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 t="s">
        <v>17</v>
      </c>
      <c r="BV32" s="27">
        <f t="shared" si="2"/>
        <v>0</v>
      </c>
      <c r="BW32" s="24"/>
      <c r="BX32" s="23"/>
      <c r="BY32" s="23" t="str">
        <f>$D$18</f>
        <v>SGM Gaisbach/Kupferzell</v>
      </c>
      <c r="BZ32" s="27">
        <f>SUM($BE$31+$BV$37+$BV$42)</f>
        <v>6</v>
      </c>
      <c r="CA32" s="25">
        <f>SUM($AW$31+$AZ$37+$AZ$42)</f>
        <v>11</v>
      </c>
      <c r="CB32" s="34" t="s">
        <v>17</v>
      </c>
      <c r="CC32" s="35">
        <f>SUM($AZ$31+$AW$37+$AW$42)</f>
        <v>8</v>
      </c>
      <c r="CD32" s="36">
        <f>SUM(CA32-CC32)</f>
        <v>3</v>
      </c>
      <c r="CE32" s="25"/>
      <c r="CF32" s="25"/>
      <c r="CG32" s="26"/>
      <c r="CH32" s="37">
        <f>IF(ISBLANK($AZ$47),"",IF(AND($BZ$31=$BZ$32,$CD$31=$CD$32,$CA$32=$CA$31),1,0))</f>
        <v>0</v>
      </c>
      <c r="CI32" s="37">
        <f>IF(ISBLANK($AZ$47),"",IF(AND($BZ$33=$BZ$32,$CD$33=$CD$32,$CA$32=$CA$33),1,0))</f>
        <v>0</v>
      </c>
      <c r="CJ32" s="37">
        <f>SUM(CH32:CI32)</f>
        <v>0</v>
      </c>
      <c r="CK32" s="38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10"/>
      <c r="EK32" s="10"/>
      <c r="EL32" s="10"/>
    </row>
    <row r="33" spans="1:142" s="2" customFormat="1" ht="22.5" customHeight="1">
      <c r="A33" s="57"/>
      <c r="B33" s="233">
        <v>4</v>
      </c>
      <c r="C33" s="230"/>
      <c r="D33" s="205"/>
      <c r="E33" s="206"/>
      <c r="F33" s="207"/>
      <c r="G33" s="230" t="s">
        <v>20</v>
      </c>
      <c r="H33" s="230"/>
      <c r="I33" s="230"/>
      <c r="J33" s="212">
        <f>J32+$U$10*$X$10+$AL$10</f>
        <v>0.3979166666666666</v>
      </c>
      <c r="K33" s="212"/>
      <c r="L33" s="212"/>
      <c r="M33" s="212"/>
      <c r="N33" s="213"/>
      <c r="O33" s="214" t="str">
        <f>AG18</f>
        <v>SGM Rot am See/Brettheim</v>
      </c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98" t="s">
        <v>18</v>
      </c>
      <c r="AF33" s="215" t="str">
        <f>AG19</f>
        <v>FC Creglingen</v>
      </c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6"/>
      <c r="AW33" s="217">
        <v>1</v>
      </c>
      <c r="AX33" s="218"/>
      <c r="AY33" s="98" t="s">
        <v>17</v>
      </c>
      <c r="AZ33" s="218">
        <v>0</v>
      </c>
      <c r="BA33" s="219"/>
      <c r="BB33" s="217"/>
      <c r="BC33" s="220"/>
      <c r="BE33" s="27">
        <f t="shared" si="0"/>
        <v>3</v>
      </c>
      <c r="BF33" s="29">
        <f t="shared" si="3"/>
        <v>3</v>
      </c>
      <c r="BG33" s="29" t="s">
        <v>17</v>
      </c>
      <c r="BH33" s="29">
        <f t="shared" si="1"/>
        <v>0</v>
      </c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 t="s">
        <v>17</v>
      </c>
      <c r="BV33" s="27">
        <f t="shared" si="2"/>
        <v>0</v>
      </c>
      <c r="BW33" s="24"/>
      <c r="BX33" s="23"/>
      <c r="BY33" s="23" t="str">
        <f>$D$17</f>
        <v>FV Künzelsau</v>
      </c>
      <c r="BZ33" s="27">
        <f>SUM($BV$30+$BE$37+$BE$43)</f>
        <v>3</v>
      </c>
      <c r="CA33" s="25">
        <f>SUM($AZ$30+$AW$37+$AW$43)</f>
        <v>6</v>
      </c>
      <c r="CB33" s="34" t="s">
        <v>17</v>
      </c>
      <c r="CC33" s="35">
        <f>SUM($AW$30+$AZ$37++$AZ$43)</f>
        <v>7</v>
      </c>
      <c r="CD33" s="36">
        <f>SUM(CA33-CC33)</f>
        <v>-1</v>
      </c>
      <c r="CE33" s="25"/>
      <c r="CF33" s="25"/>
      <c r="CG33" s="26"/>
      <c r="CH33" s="37">
        <f>IF(ISBLANK($AZ$47),"",IF(AND($BZ$32=$BZ$33,$CD$32=$CD$33,$CA$33=$CA$32),1,0))</f>
        <v>0</v>
      </c>
      <c r="CI33" s="37">
        <f>IF(ISBLANK($AZ$47),"",IF(AND($BZ$33=$BZ$34,$CD$33=$CD$34,$CA$34=$CA$33),1,0))</f>
        <v>0</v>
      </c>
      <c r="CJ33" s="37">
        <f>SUM(CH32:CI32)</f>
        <v>0</v>
      </c>
      <c r="CK33" s="38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10"/>
      <c r="EK33" s="10"/>
      <c r="EL33" s="10"/>
    </row>
    <row r="34" spans="1:142" s="2" customFormat="1" ht="22.5" customHeight="1">
      <c r="A34" s="57"/>
      <c r="B34" s="232">
        <v>5</v>
      </c>
      <c r="C34" s="229"/>
      <c r="D34" s="205"/>
      <c r="E34" s="206"/>
      <c r="F34" s="207"/>
      <c r="G34" s="229" t="s">
        <v>29</v>
      </c>
      <c r="H34" s="229"/>
      <c r="I34" s="229"/>
      <c r="J34" s="196">
        <f aca="true" t="shared" si="4" ref="J34:J47">J33+$U$10*$X$10+$AL$10</f>
        <v>0.40555555555555545</v>
      </c>
      <c r="K34" s="196"/>
      <c r="L34" s="196"/>
      <c r="M34" s="196"/>
      <c r="N34" s="197"/>
      <c r="O34" s="198" t="str">
        <f>R22</f>
        <v>SGM Wiesenbach/Blauf./Billingsbach</v>
      </c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97" t="s">
        <v>18</v>
      </c>
      <c r="AF34" s="199" t="str">
        <f>R23</f>
        <v>SpVgg Gammesfeld</v>
      </c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200"/>
      <c r="AW34" s="184">
        <v>1</v>
      </c>
      <c r="AX34" s="201"/>
      <c r="AY34" s="97" t="s">
        <v>17</v>
      </c>
      <c r="AZ34" s="201">
        <v>4</v>
      </c>
      <c r="BA34" s="211"/>
      <c r="BB34" s="184"/>
      <c r="BC34" s="185"/>
      <c r="BE34" s="27">
        <f t="shared" si="0"/>
        <v>0</v>
      </c>
      <c r="BF34" s="29">
        <f t="shared" si="3"/>
        <v>0</v>
      </c>
      <c r="BG34" s="29" t="s">
        <v>17</v>
      </c>
      <c r="BH34" s="29">
        <f t="shared" si="1"/>
        <v>3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 t="s">
        <v>17</v>
      </c>
      <c r="BV34" s="27">
        <f t="shared" si="2"/>
        <v>3</v>
      </c>
      <c r="BW34" s="24"/>
      <c r="BX34" s="23"/>
      <c r="BY34" s="23" t="str">
        <f>$D$16</f>
        <v>TV Niederstetten II</v>
      </c>
      <c r="BZ34" s="27">
        <f>SUM($BE$30+$BV$36+$BE$42)</f>
        <v>0</v>
      </c>
      <c r="CA34" s="25">
        <f>SUM($AW$30+$AZ$36+$AW$42)</f>
        <v>1</v>
      </c>
      <c r="CB34" s="34" t="s">
        <v>17</v>
      </c>
      <c r="CC34" s="35">
        <f>SUM($AZ$30+$AW$36+$AZ$42)</f>
        <v>8</v>
      </c>
      <c r="CD34" s="36">
        <f>SUM(CA34-CC34)</f>
        <v>-7</v>
      </c>
      <c r="CE34" s="25"/>
      <c r="CF34" s="25"/>
      <c r="CG34" s="26"/>
      <c r="CH34" s="37">
        <f>IF(ISBLANK($AZ$47),"",IF(AND($BZ$33=$BZ$34,$CD$33=$CD$34,$CA$34=$CA$33),1,0))</f>
        <v>0</v>
      </c>
      <c r="CI34" s="38"/>
      <c r="CJ34" s="38">
        <f>SUM(CH34:CI34)</f>
        <v>0</v>
      </c>
      <c r="CK34" s="38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10"/>
      <c r="EK34" s="10"/>
      <c r="EL34" s="10"/>
    </row>
    <row r="35" spans="1:142" s="2" customFormat="1" ht="22.5" customHeight="1" thickBot="1">
      <c r="A35" s="57"/>
      <c r="B35" s="234">
        <v>6</v>
      </c>
      <c r="C35" s="186"/>
      <c r="D35" s="208"/>
      <c r="E35" s="209"/>
      <c r="F35" s="210"/>
      <c r="G35" s="186" t="s">
        <v>29</v>
      </c>
      <c r="H35" s="186"/>
      <c r="I35" s="186"/>
      <c r="J35" s="187">
        <f t="shared" si="4"/>
        <v>0.4131944444444443</v>
      </c>
      <c r="K35" s="187"/>
      <c r="L35" s="187"/>
      <c r="M35" s="187"/>
      <c r="N35" s="188"/>
      <c r="O35" s="189" t="str">
        <f>R24</f>
        <v>SGM Althausen/N.-Wachbach</v>
      </c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59" t="s">
        <v>18</v>
      </c>
      <c r="AF35" s="190" t="str">
        <f>R25</f>
        <v>SGM Waldbach / Unterh. / Bretzfeld</v>
      </c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1"/>
      <c r="AW35" s="192">
        <v>0</v>
      </c>
      <c r="AX35" s="193"/>
      <c r="AY35" s="59" t="s">
        <v>17</v>
      </c>
      <c r="AZ35" s="193">
        <v>1</v>
      </c>
      <c r="BA35" s="194"/>
      <c r="BB35" s="192"/>
      <c r="BC35" s="195"/>
      <c r="BE35" s="27">
        <f t="shared" si="0"/>
        <v>0</v>
      </c>
      <c r="BF35" s="29">
        <f t="shared" si="3"/>
        <v>0</v>
      </c>
      <c r="BG35" s="29" t="s">
        <v>17</v>
      </c>
      <c r="BH35" s="29">
        <f t="shared" si="1"/>
        <v>3</v>
      </c>
      <c r="BI35" s="23"/>
      <c r="BJ35" s="23"/>
      <c r="BK35" s="11"/>
      <c r="BL35" s="11"/>
      <c r="BM35" s="11"/>
      <c r="BN35" s="11"/>
      <c r="BO35" s="11"/>
      <c r="BP35" s="11"/>
      <c r="BQ35" s="11"/>
      <c r="BR35" s="11"/>
      <c r="BS35" s="11"/>
      <c r="BT35" s="23"/>
      <c r="BU35" s="23" t="s">
        <v>17</v>
      </c>
      <c r="BV35" s="27">
        <f t="shared" si="2"/>
        <v>3</v>
      </c>
      <c r="BW35" s="24"/>
      <c r="BX35" s="23"/>
      <c r="BY35" s="23"/>
      <c r="BZ35" s="23"/>
      <c r="CA35" s="25"/>
      <c r="CB35" s="25"/>
      <c r="CC35" s="25"/>
      <c r="CD35" s="25"/>
      <c r="CE35" s="25"/>
      <c r="CF35" s="25"/>
      <c r="CG35" s="26"/>
      <c r="CH35" s="38"/>
      <c r="CI35" s="38"/>
      <c r="CJ35" s="38"/>
      <c r="CK35" s="38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10"/>
      <c r="EK35" s="10"/>
      <c r="EL35" s="10"/>
    </row>
    <row r="36" spans="1:142" s="2" customFormat="1" ht="22.5" customHeight="1">
      <c r="A36" s="57"/>
      <c r="B36" s="235">
        <v>7</v>
      </c>
      <c r="C36" s="231"/>
      <c r="D36" s="202" t="s">
        <v>73</v>
      </c>
      <c r="E36" s="203"/>
      <c r="F36" s="204"/>
      <c r="G36" s="231" t="s">
        <v>14</v>
      </c>
      <c r="H36" s="231"/>
      <c r="I36" s="231"/>
      <c r="J36" s="221">
        <f t="shared" si="4"/>
        <v>0.42083333333333317</v>
      </c>
      <c r="K36" s="221"/>
      <c r="L36" s="221"/>
      <c r="M36" s="221"/>
      <c r="N36" s="222"/>
      <c r="O36" s="223" t="str">
        <f>D19</f>
        <v>SGM Markelsheim / Elpersheim</v>
      </c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58" t="s">
        <v>18</v>
      </c>
      <c r="AF36" s="114" t="str">
        <f>D16</f>
        <v>TV Niederstetten II</v>
      </c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224"/>
      <c r="AW36" s="225">
        <v>1</v>
      </c>
      <c r="AX36" s="226"/>
      <c r="AY36" s="58" t="s">
        <v>17</v>
      </c>
      <c r="AZ36" s="226">
        <v>0</v>
      </c>
      <c r="BA36" s="227"/>
      <c r="BB36" s="225"/>
      <c r="BC36" s="228"/>
      <c r="BD36" s="7"/>
      <c r="BE36" s="27">
        <f t="shared" si="0"/>
        <v>3</v>
      </c>
      <c r="BF36" s="29">
        <f t="shared" si="3"/>
        <v>3</v>
      </c>
      <c r="BG36" s="29" t="s">
        <v>17</v>
      </c>
      <c r="BH36" s="29">
        <f t="shared" si="1"/>
        <v>0</v>
      </c>
      <c r="BI36" s="23"/>
      <c r="BJ36" s="23"/>
      <c r="BK36" s="39"/>
      <c r="BL36" s="39"/>
      <c r="BM36" s="40" t="str">
        <f>$D$17</f>
        <v>FV Künzelsau</v>
      </c>
      <c r="BN36" s="41">
        <f>SUM($BH$30+$BF$35+$BH$42+$BF$47)</f>
        <v>6</v>
      </c>
      <c r="BO36" s="41">
        <f>SUM($AZ$30+$AW$35+$AZ$42+$AW$47)</f>
        <v>8</v>
      </c>
      <c r="BP36" s="42" t="s">
        <v>17</v>
      </c>
      <c r="BQ36" s="41">
        <f>SUM($AW$30+$AZ$35+$AW$42+$AZ$47)</f>
        <v>4</v>
      </c>
      <c r="BR36" s="43">
        <f>SUM(BO36-BQ36)</f>
        <v>4</v>
      </c>
      <c r="BS36" s="23"/>
      <c r="BT36" s="23"/>
      <c r="BU36" s="23" t="s">
        <v>17</v>
      </c>
      <c r="BV36" s="27">
        <f t="shared" si="2"/>
        <v>0</v>
      </c>
      <c r="BW36" s="24"/>
      <c r="BX36" s="23"/>
      <c r="BY36" s="30" t="s">
        <v>11</v>
      </c>
      <c r="BZ36" s="23" t="s">
        <v>22</v>
      </c>
      <c r="CA36" s="143" t="s">
        <v>23</v>
      </c>
      <c r="CB36" s="143"/>
      <c r="CC36" s="143"/>
      <c r="CD36" s="31" t="s">
        <v>24</v>
      </c>
      <c r="CE36" s="25"/>
      <c r="CF36" s="25"/>
      <c r="CG36" s="26"/>
      <c r="CH36" s="38"/>
      <c r="CI36" s="38"/>
      <c r="CJ36" s="38"/>
      <c r="CK36" s="38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10"/>
      <c r="EK36" s="10"/>
      <c r="EL36" s="10"/>
    </row>
    <row r="37" spans="1:142" s="2" customFormat="1" ht="22.5" customHeight="1">
      <c r="A37" s="57"/>
      <c r="B37" s="233">
        <v>8</v>
      </c>
      <c r="C37" s="230"/>
      <c r="D37" s="205"/>
      <c r="E37" s="206"/>
      <c r="F37" s="207"/>
      <c r="G37" s="230" t="s">
        <v>14</v>
      </c>
      <c r="H37" s="230"/>
      <c r="I37" s="230"/>
      <c r="J37" s="212">
        <f t="shared" si="4"/>
        <v>0.42847222222222203</v>
      </c>
      <c r="K37" s="212"/>
      <c r="L37" s="212"/>
      <c r="M37" s="212"/>
      <c r="N37" s="213"/>
      <c r="O37" s="214" t="str">
        <f>D17</f>
        <v>FV Künzelsau</v>
      </c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98" t="s">
        <v>18</v>
      </c>
      <c r="AF37" s="215" t="str">
        <f>D18</f>
        <v>SGM Gaisbach/Kupferzell</v>
      </c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6"/>
      <c r="AW37" s="217">
        <v>2</v>
      </c>
      <c r="AX37" s="218"/>
      <c r="AY37" s="98" t="s">
        <v>17</v>
      </c>
      <c r="AZ37" s="218">
        <v>4</v>
      </c>
      <c r="BA37" s="219"/>
      <c r="BB37" s="217"/>
      <c r="BC37" s="220"/>
      <c r="BD37" s="7"/>
      <c r="BE37" s="27">
        <f t="shared" si="0"/>
        <v>0</v>
      </c>
      <c r="BF37" s="29">
        <f t="shared" si="3"/>
        <v>0</v>
      </c>
      <c r="BG37" s="29" t="s">
        <v>17</v>
      </c>
      <c r="BH37" s="29">
        <f t="shared" si="1"/>
        <v>3</v>
      </c>
      <c r="BI37" s="23"/>
      <c r="BJ37" s="23"/>
      <c r="BK37" s="39"/>
      <c r="BL37" s="39"/>
      <c r="BM37" s="40">
        <f>$D$20</f>
        <v>0</v>
      </c>
      <c r="BN37" s="41">
        <f>SUM($BF$34+$BH$38+$BF$43+$BH$47)</f>
        <v>6</v>
      </c>
      <c r="BO37" s="41">
        <f>SUM($AW$34+$AZ$38+$AW$43+$AZ$47)</f>
        <v>8</v>
      </c>
      <c r="BP37" s="42" t="s">
        <v>17</v>
      </c>
      <c r="BQ37" s="41">
        <f>SUM($AZ$34+$AW$38+$AZ$43+$AW$47)</f>
        <v>8</v>
      </c>
      <c r="BR37" s="43">
        <f>SUM(BO37-BQ37)</f>
        <v>0</v>
      </c>
      <c r="BS37" s="23"/>
      <c r="BT37" s="23"/>
      <c r="BU37" s="23" t="s">
        <v>17</v>
      </c>
      <c r="BV37" s="27">
        <f t="shared" si="2"/>
        <v>3</v>
      </c>
      <c r="BW37" s="24"/>
      <c r="BX37" s="23"/>
      <c r="BY37" s="23" t="str">
        <f>$AG$16</f>
        <v>SGM Satteldorf / Crailsheim</v>
      </c>
      <c r="BZ37" s="27">
        <f>SUM($BE$32+$BV$38+$BE$44)</f>
        <v>9</v>
      </c>
      <c r="CA37" s="25">
        <f>SUM($AW$32+$AZ$38+$AW$44)</f>
        <v>11</v>
      </c>
      <c r="CB37" s="34" t="s">
        <v>17</v>
      </c>
      <c r="CC37" s="35">
        <f>SUM($AZ$32+$AW$38+$AZ$44)</f>
        <v>0</v>
      </c>
      <c r="CD37" s="36">
        <f>SUM(CA37-CC37)</f>
        <v>11</v>
      </c>
      <c r="CE37" s="25"/>
      <c r="CF37" s="25"/>
      <c r="CG37" s="26"/>
      <c r="CH37" s="37">
        <f>IF(ISBLANK($AZ$47),"",IF(AND($BZ$37=$BZ$38,$CD$37=$CD$38,$CA$38=$CA$37),1,0))</f>
        <v>0</v>
      </c>
      <c r="CI37" s="38"/>
      <c r="CJ37" s="37">
        <f>SUM(CH37:CI37)</f>
        <v>0</v>
      </c>
      <c r="CK37" s="38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10"/>
      <c r="EK37" s="10"/>
      <c r="EL37" s="10"/>
    </row>
    <row r="38" spans="1:142" s="2" customFormat="1" ht="22.5" customHeight="1">
      <c r="A38" s="57"/>
      <c r="B38" s="232">
        <v>9</v>
      </c>
      <c r="C38" s="229"/>
      <c r="D38" s="205"/>
      <c r="E38" s="206"/>
      <c r="F38" s="207"/>
      <c r="G38" s="229" t="s">
        <v>20</v>
      </c>
      <c r="H38" s="229"/>
      <c r="I38" s="229"/>
      <c r="J38" s="196">
        <f t="shared" si="4"/>
        <v>0.4361111111111109</v>
      </c>
      <c r="K38" s="196"/>
      <c r="L38" s="196"/>
      <c r="M38" s="196"/>
      <c r="N38" s="197"/>
      <c r="O38" s="198" t="str">
        <f>AG19</f>
        <v>FC Creglingen</v>
      </c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97" t="s">
        <v>18</v>
      </c>
      <c r="AF38" s="199" t="str">
        <f>AG16</f>
        <v>SGM Satteldorf / Crailsheim</v>
      </c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200"/>
      <c r="AW38" s="184">
        <v>0</v>
      </c>
      <c r="AX38" s="201"/>
      <c r="AY38" s="97" t="s">
        <v>17</v>
      </c>
      <c r="AZ38" s="201">
        <v>3</v>
      </c>
      <c r="BA38" s="211"/>
      <c r="BB38" s="184"/>
      <c r="BC38" s="185"/>
      <c r="BD38" s="7"/>
      <c r="BE38" s="27">
        <f t="shared" si="0"/>
        <v>0</v>
      </c>
      <c r="BF38" s="29">
        <f t="shared" si="3"/>
        <v>0</v>
      </c>
      <c r="BG38" s="29" t="s">
        <v>17</v>
      </c>
      <c r="BH38" s="29">
        <f t="shared" si="1"/>
        <v>3</v>
      </c>
      <c r="BI38" s="23"/>
      <c r="BJ38" s="23"/>
      <c r="BK38" s="39"/>
      <c r="BL38" s="39"/>
      <c r="BM38" s="40" t="str">
        <f>$D$19</f>
        <v>SGM Markelsheim / Elpersheim</v>
      </c>
      <c r="BN38" s="41" t="e">
        <f>SUM($BF$31+$BH$35+$BF$39+$BH$43)</f>
        <v>#VALUE!</v>
      </c>
      <c r="BO38" s="41">
        <f>SUM($AW$31+$AZ$35+$AW$39+$AZ$43)</f>
        <v>6</v>
      </c>
      <c r="BP38" s="42" t="s">
        <v>17</v>
      </c>
      <c r="BQ38" s="41">
        <f>SUM($AZ$31+$AW$35+$AZ$39+$AW$43)</f>
        <v>9</v>
      </c>
      <c r="BR38" s="43">
        <f>SUM(BO38-BQ38)</f>
        <v>-3</v>
      </c>
      <c r="BS38" s="23"/>
      <c r="BT38" s="23"/>
      <c r="BU38" s="23" t="s">
        <v>17</v>
      </c>
      <c r="BV38" s="27">
        <f t="shared" si="2"/>
        <v>3</v>
      </c>
      <c r="BW38" s="24"/>
      <c r="BX38" s="23"/>
      <c r="BY38" s="23" t="str">
        <f>$AG$18</f>
        <v>SGM Rot am See/Brettheim</v>
      </c>
      <c r="BZ38" s="27">
        <f>SUM($BE$33+$BV$39+$BV$44)</f>
        <v>6</v>
      </c>
      <c r="CA38" s="25">
        <f>SUM($AW$33+$AZ$39+$AZ$44)</f>
        <v>3</v>
      </c>
      <c r="CB38" s="34" t="s">
        <v>17</v>
      </c>
      <c r="CC38" s="35">
        <f>SUM($AZ$33+$AW$39+$AW$44)</f>
        <v>3</v>
      </c>
      <c r="CD38" s="36">
        <f>SUM(CA38-CC38)</f>
        <v>0</v>
      </c>
      <c r="CE38" s="25"/>
      <c r="CF38" s="25"/>
      <c r="CG38" s="26"/>
      <c r="CH38" s="37">
        <f>IF(ISBLANK($AZ$47),"",IF(AND($BZ$37=$BZ$38,$CD$37=$CD$38,$CA$38=$CA$37),1,0))</f>
        <v>0</v>
      </c>
      <c r="CI38" s="37">
        <f>IF(ISBLANK($AZ$47),"",IF(AND($BZ$39=$BZ$38,$CD$39=$CD$38,$CA$38=$CA$39),1,0))</f>
        <v>0</v>
      </c>
      <c r="CJ38" s="37">
        <f>SUM(CH38:CI38)</f>
        <v>0</v>
      </c>
      <c r="CK38" s="38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10"/>
      <c r="EK38" s="10"/>
      <c r="EL38" s="10"/>
    </row>
    <row r="39" spans="1:142" s="2" customFormat="1" ht="22.5" customHeight="1" thickBot="1">
      <c r="A39" s="57"/>
      <c r="B39" s="233">
        <v>10</v>
      </c>
      <c r="C39" s="230"/>
      <c r="D39" s="205"/>
      <c r="E39" s="206"/>
      <c r="F39" s="207"/>
      <c r="G39" s="230" t="s">
        <v>20</v>
      </c>
      <c r="H39" s="230"/>
      <c r="I39" s="230"/>
      <c r="J39" s="212">
        <f t="shared" si="4"/>
        <v>0.44374999999999976</v>
      </c>
      <c r="K39" s="212"/>
      <c r="L39" s="212"/>
      <c r="M39" s="212"/>
      <c r="N39" s="213"/>
      <c r="O39" s="214" t="str">
        <f>AG17</f>
        <v>" TSV Tauberbischofsheim"</v>
      </c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98" t="s">
        <v>18</v>
      </c>
      <c r="AF39" s="215" t="str">
        <f>AG18</f>
        <v>SGM Rot am See/Brettheim</v>
      </c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6"/>
      <c r="AW39" s="217">
        <v>0</v>
      </c>
      <c r="AX39" s="218"/>
      <c r="AY39" s="98" t="s">
        <v>17</v>
      </c>
      <c r="AZ39" s="218">
        <v>2</v>
      </c>
      <c r="BA39" s="219"/>
      <c r="BB39" s="192"/>
      <c r="BC39" s="195"/>
      <c r="BD39" s="7"/>
      <c r="BE39" s="27">
        <f t="shared" si="0"/>
        <v>0</v>
      </c>
      <c r="BF39" s="29">
        <f t="shared" si="3"/>
        <v>0</v>
      </c>
      <c r="BG39" s="29" t="s">
        <v>17</v>
      </c>
      <c r="BH39" s="29">
        <f t="shared" si="1"/>
        <v>3</v>
      </c>
      <c r="BI39" s="23"/>
      <c r="BJ39" s="23"/>
      <c r="BK39" s="39"/>
      <c r="BL39" s="39"/>
      <c r="BM39" s="40" t="str">
        <f>$D$18</f>
        <v>SGM Gaisbach/Kupferzell</v>
      </c>
      <c r="BN39" s="41">
        <f>SUM($BH$31+$BF$38+$BF$42+$BH$46)</f>
        <v>4</v>
      </c>
      <c r="BO39" s="41">
        <f>SUM($AZ$31+$AW$38+$AW$42+$AZ$46)</f>
        <v>7</v>
      </c>
      <c r="BP39" s="42" t="s">
        <v>17</v>
      </c>
      <c r="BQ39" s="41">
        <f>SUM($AW$31+$AZ$38+$AZ$42+$AW$46)</f>
        <v>11</v>
      </c>
      <c r="BR39" s="43">
        <f>SUM(BO39-BQ39)</f>
        <v>-4</v>
      </c>
      <c r="BS39" s="23"/>
      <c r="BT39" s="23"/>
      <c r="BU39" s="23" t="s">
        <v>17</v>
      </c>
      <c r="BV39" s="27">
        <f t="shared" si="2"/>
        <v>3</v>
      </c>
      <c r="BW39" s="24"/>
      <c r="BX39" s="23"/>
      <c r="BY39" s="23" t="str">
        <f>$AG$19</f>
        <v>FC Creglingen</v>
      </c>
      <c r="BZ39" s="27">
        <f>SUM($BV$33+$BE$38+$BV$45)</f>
        <v>3</v>
      </c>
      <c r="CA39" s="25">
        <f>SUM($AZ$33+$AW$38+$AZ$45)</f>
        <v>4</v>
      </c>
      <c r="CB39" s="34" t="s">
        <v>17</v>
      </c>
      <c r="CC39" s="35">
        <f>SUM($AW$33+$AZ$38+$AW$45)</f>
        <v>7</v>
      </c>
      <c r="CD39" s="36">
        <f>SUM(CA39-CC39)</f>
        <v>-3</v>
      </c>
      <c r="CE39" s="25"/>
      <c r="CF39" s="25"/>
      <c r="CG39" s="26"/>
      <c r="CH39" s="37">
        <f>IF(ISBLANK($AZ$47),"",IF(AND($BZ$39=$BZ$38,$CD$39=$CD$38,$CA$38=$CA$39),1,0))</f>
        <v>0</v>
      </c>
      <c r="CI39" s="37">
        <f>IF(ISBLANK($AZ$47),"",IF(AND($BZ$39=$BZ$40,$CD$39=$CD$40,$CA$40=$CA$39),1,0))</f>
        <v>0</v>
      </c>
      <c r="CJ39" s="37">
        <f>SUM(CH38:CI38)</f>
        <v>0</v>
      </c>
      <c r="CK39" s="38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10"/>
      <c r="EK39" s="10"/>
      <c r="EL39" s="10"/>
    </row>
    <row r="40" spans="1:142" s="2" customFormat="1" ht="22.5" customHeight="1">
      <c r="A40" s="57"/>
      <c r="B40" s="232">
        <v>11</v>
      </c>
      <c r="C40" s="229"/>
      <c r="D40" s="205"/>
      <c r="E40" s="206"/>
      <c r="F40" s="207"/>
      <c r="G40" s="229" t="s">
        <v>29</v>
      </c>
      <c r="H40" s="229"/>
      <c r="I40" s="229"/>
      <c r="J40" s="196">
        <f t="shared" si="4"/>
        <v>0.4513888888888886</v>
      </c>
      <c r="K40" s="196"/>
      <c r="L40" s="196"/>
      <c r="M40" s="196"/>
      <c r="N40" s="197"/>
      <c r="O40" s="198" t="str">
        <f>R25</f>
        <v>SGM Waldbach / Unterh. / Bretzfeld</v>
      </c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97" t="s">
        <v>18</v>
      </c>
      <c r="AF40" s="199" t="str">
        <f>R22</f>
        <v>SGM Wiesenbach/Blauf./Billingsbach</v>
      </c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200"/>
      <c r="AW40" s="184">
        <v>3</v>
      </c>
      <c r="AX40" s="201"/>
      <c r="AY40" s="97" t="s">
        <v>17</v>
      </c>
      <c r="AZ40" s="201">
        <v>3</v>
      </c>
      <c r="BA40" s="211"/>
      <c r="BB40" s="225"/>
      <c r="BC40" s="228"/>
      <c r="BD40" s="7"/>
      <c r="BE40" s="27">
        <f t="shared" si="0"/>
        <v>1</v>
      </c>
      <c r="BF40" s="29">
        <f t="shared" si="3"/>
        <v>1</v>
      </c>
      <c r="BG40" s="29" t="s">
        <v>17</v>
      </c>
      <c r="BH40" s="29">
        <f t="shared" si="1"/>
        <v>1</v>
      </c>
      <c r="BI40" s="23"/>
      <c r="BJ40" s="23"/>
      <c r="BK40" s="39"/>
      <c r="BL40" s="39"/>
      <c r="BM40" s="44" t="str">
        <f>$D$16</f>
        <v>TV Niederstetten II</v>
      </c>
      <c r="BN40" s="41" t="e">
        <f>SUM($BF$30+$BH$34+$BH$39+$BF$46)</f>
        <v>#VALUE!</v>
      </c>
      <c r="BO40" s="41">
        <f>SUM($AW$30+$AZ$34+$AZ$39+$AW$46)</f>
        <v>7</v>
      </c>
      <c r="BP40" s="42" t="s">
        <v>17</v>
      </c>
      <c r="BQ40" s="41">
        <f>SUM($AZ$30+$AW$34+$AW$39+$AZ$46)</f>
        <v>4</v>
      </c>
      <c r="BR40" s="45">
        <f>SUM(BO40-BQ40)</f>
        <v>3</v>
      </c>
      <c r="BS40" s="23"/>
      <c r="BT40" s="23"/>
      <c r="BU40" s="23" t="s">
        <v>17</v>
      </c>
      <c r="BV40" s="27">
        <f t="shared" si="2"/>
        <v>1</v>
      </c>
      <c r="BW40" s="24"/>
      <c r="BX40" s="23"/>
      <c r="BY40" s="23" t="str">
        <f>$AG$17</f>
        <v>" TSV Tauberbischofsheim"</v>
      </c>
      <c r="BZ40" s="27">
        <f>SUM($BV$32+$BE$39+$BE$45)</f>
        <v>0</v>
      </c>
      <c r="CA40" s="25">
        <f>SUM($AZ$32+$AW$39+$AW$45)</f>
        <v>3</v>
      </c>
      <c r="CB40" s="34" t="s">
        <v>17</v>
      </c>
      <c r="CC40" s="35">
        <f>SUM($AW$32+$AZ$39+$AZ$45)</f>
        <v>11</v>
      </c>
      <c r="CD40" s="36">
        <f>SUM(CA40-CC40)</f>
        <v>-8</v>
      </c>
      <c r="CE40" s="25"/>
      <c r="CF40" s="25"/>
      <c r="CG40" s="26"/>
      <c r="CH40" s="37">
        <f>IF(ISBLANK($AZ$47),"",IF(AND($BZ$39=$BZ$40,$CD$39=$CD$40,$CA$40=$CA$39),1,0))</f>
        <v>0</v>
      </c>
      <c r="CI40" s="38"/>
      <c r="CJ40" s="37">
        <f>SUM(CH40:CI40)</f>
        <v>0</v>
      </c>
      <c r="CK40" s="38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10"/>
      <c r="EK40" s="10"/>
      <c r="EL40" s="10"/>
    </row>
    <row r="41" spans="1:142" s="2" customFormat="1" ht="22.5" customHeight="1" thickBot="1">
      <c r="A41" s="57"/>
      <c r="B41" s="234">
        <v>12</v>
      </c>
      <c r="C41" s="186"/>
      <c r="D41" s="208"/>
      <c r="E41" s="209"/>
      <c r="F41" s="210"/>
      <c r="G41" s="186" t="s">
        <v>29</v>
      </c>
      <c r="H41" s="186"/>
      <c r="I41" s="186"/>
      <c r="J41" s="187">
        <f t="shared" si="4"/>
        <v>0.4590277777777775</v>
      </c>
      <c r="K41" s="187"/>
      <c r="L41" s="187"/>
      <c r="M41" s="187"/>
      <c r="N41" s="188"/>
      <c r="O41" s="189" t="str">
        <f>R23</f>
        <v>SpVgg Gammesfeld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59" t="s">
        <v>18</v>
      </c>
      <c r="AF41" s="190" t="str">
        <f>R24</f>
        <v>SGM Althausen/N.-Wachbach</v>
      </c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1"/>
      <c r="AW41" s="192">
        <v>5</v>
      </c>
      <c r="AX41" s="193"/>
      <c r="AY41" s="59" t="s">
        <v>17</v>
      </c>
      <c r="AZ41" s="193">
        <v>1</v>
      </c>
      <c r="BA41" s="194"/>
      <c r="BB41" s="192"/>
      <c r="BC41" s="195"/>
      <c r="BD41" s="7"/>
      <c r="BE41" s="27">
        <f t="shared" si="0"/>
        <v>3</v>
      </c>
      <c r="BF41" s="29">
        <f t="shared" si="3"/>
        <v>3</v>
      </c>
      <c r="BG41" s="29" t="s">
        <v>17</v>
      </c>
      <c r="BH41" s="29">
        <f t="shared" si="1"/>
        <v>0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 t="s">
        <v>17</v>
      </c>
      <c r="BV41" s="27">
        <f t="shared" si="2"/>
        <v>0</v>
      </c>
      <c r="BW41" s="24"/>
      <c r="BX41" s="23"/>
      <c r="BY41" s="23"/>
      <c r="BZ41" s="23"/>
      <c r="CA41" s="25"/>
      <c r="CB41" s="25"/>
      <c r="CC41" s="25"/>
      <c r="CD41" s="25"/>
      <c r="CE41" s="25"/>
      <c r="CF41" s="25"/>
      <c r="CG41" s="26"/>
      <c r="CH41" s="38"/>
      <c r="CI41" s="38"/>
      <c r="CJ41" s="38"/>
      <c r="CK41" s="38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10"/>
      <c r="EK41" s="10"/>
      <c r="EL41" s="10"/>
    </row>
    <row r="42" spans="1:142" s="2" customFormat="1" ht="22.5" customHeight="1">
      <c r="A42" s="57"/>
      <c r="B42" s="235">
        <v>13</v>
      </c>
      <c r="C42" s="231"/>
      <c r="D42" s="202" t="s">
        <v>74</v>
      </c>
      <c r="E42" s="203"/>
      <c r="F42" s="204"/>
      <c r="G42" s="231" t="s">
        <v>14</v>
      </c>
      <c r="H42" s="231"/>
      <c r="I42" s="231"/>
      <c r="J42" s="221">
        <f t="shared" si="4"/>
        <v>0.46666666666666634</v>
      </c>
      <c r="K42" s="221"/>
      <c r="L42" s="221"/>
      <c r="M42" s="221"/>
      <c r="N42" s="222"/>
      <c r="O42" s="223" t="str">
        <f>D16</f>
        <v>TV Niederstetten II</v>
      </c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58" t="s">
        <v>18</v>
      </c>
      <c r="AF42" s="114" t="str">
        <f>D18</f>
        <v>SGM Gaisbach/Kupferzell</v>
      </c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224"/>
      <c r="AW42" s="225">
        <v>1</v>
      </c>
      <c r="AX42" s="226"/>
      <c r="AY42" s="58" t="s">
        <v>17</v>
      </c>
      <c r="AZ42" s="226">
        <v>5</v>
      </c>
      <c r="BA42" s="227"/>
      <c r="BB42" s="225"/>
      <c r="BC42" s="228"/>
      <c r="BD42" s="7"/>
      <c r="BE42" s="27">
        <f t="shared" si="0"/>
        <v>0</v>
      </c>
      <c r="BF42" s="29">
        <f t="shared" si="3"/>
        <v>0</v>
      </c>
      <c r="BG42" s="29" t="s">
        <v>17</v>
      </c>
      <c r="BH42" s="29">
        <f t="shared" si="1"/>
        <v>3</v>
      </c>
      <c r="BI42" s="23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23"/>
      <c r="BU42" s="23" t="s">
        <v>17</v>
      </c>
      <c r="BV42" s="27">
        <f t="shared" si="2"/>
        <v>3</v>
      </c>
      <c r="BW42" s="24"/>
      <c r="BX42" s="23"/>
      <c r="BY42" s="30" t="s">
        <v>28</v>
      </c>
      <c r="BZ42" s="23" t="s">
        <v>22</v>
      </c>
      <c r="CA42" s="143" t="s">
        <v>23</v>
      </c>
      <c r="CB42" s="143"/>
      <c r="CC42" s="143"/>
      <c r="CD42" s="31" t="s">
        <v>24</v>
      </c>
      <c r="CE42" s="25"/>
      <c r="CF42" s="25"/>
      <c r="CG42" s="26"/>
      <c r="CH42" s="38"/>
      <c r="CI42" s="38"/>
      <c r="CJ42" s="38"/>
      <c r="CK42" s="38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10"/>
      <c r="EK42" s="10"/>
      <c r="EL42" s="10"/>
    </row>
    <row r="43" spans="1:142" s="2" customFormat="1" ht="22.5" customHeight="1">
      <c r="A43" s="57"/>
      <c r="B43" s="233">
        <v>14</v>
      </c>
      <c r="C43" s="230"/>
      <c r="D43" s="205"/>
      <c r="E43" s="206"/>
      <c r="F43" s="207"/>
      <c r="G43" s="230" t="s">
        <v>14</v>
      </c>
      <c r="H43" s="230"/>
      <c r="I43" s="230"/>
      <c r="J43" s="212">
        <f t="shared" si="4"/>
        <v>0.4743055555555552</v>
      </c>
      <c r="K43" s="212"/>
      <c r="L43" s="212"/>
      <c r="M43" s="212"/>
      <c r="N43" s="213"/>
      <c r="O43" s="214" t="str">
        <f>D17</f>
        <v>FV Künzelsau</v>
      </c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98" t="s">
        <v>18</v>
      </c>
      <c r="AF43" s="215" t="str">
        <f>D19</f>
        <v>SGM Markelsheim / Elpersheim</v>
      </c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6"/>
      <c r="AW43" s="217">
        <v>2</v>
      </c>
      <c r="AX43" s="218"/>
      <c r="AY43" s="98" t="s">
        <v>17</v>
      </c>
      <c r="AZ43" s="218">
        <v>3</v>
      </c>
      <c r="BA43" s="219"/>
      <c r="BB43" s="217"/>
      <c r="BC43" s="220"/>
      <c r="BD43" s="7"/>
      <c r="BE43" s="27">
        <f t="shared" si="0"/>
        <v>0</v>
      </c>
      <c r="BF43" s="29">
        <f t="shared" si="3"/>
        <v>0</v>
      </c>
      <c r="BG43" s="29" t="s">
        <v>17</v>
      </c>
      <c r="BH43" s="29">
        <f t="shared" si="1"/>
        <v>3</v>
      </c>
      <c r="BI43" s="23"/>
      <c r="BJ43" s="23"/>
      <c r="BK43" s="39"/>
      <c r="BL43" s="39"/>
      <c r="BM43" s="40" t="str">
        <f>AG16</f>
        <v>SGM Satteldorf / Crailsheim</v>
      </c>
      <c r="BN43" s="41" t="e">
        <f>SUM($BH$33+$BF$40+$BF$44+#REF!)</f>
        <v>#REF!</v>
      </c>
      <c r="BO43" s="41" t="e">
        <f>SUM($AZ$33+$AW$40+$AW$44+#REF!)</f>
        <v>#REF!</v>
      </c>
      <c r="BP43" s="42" t="s">
        <v>17</v>
      </c>
      <c r="BQ43" s="41" t="e">
        <f>SUM($AW$33+$AZ$40+$AZ$44+#REF!)</f>
        <v>#REF!</v>
      </c>
      <c r="BR43" s="43" t="e">
        <f>SUM(BO43-BQ43)</f>
        <v>#REF!</v>
      </c>
      <c r="BS43" s="23"/>
      <c r="BT43" s="23"/>
      <c r="BU43" s="23" t="s">
        <v>17</v>
      </c>
      <c r="BV43" s="27">
        <f t="shared" si="2"/>
        <v>3</v>
      </c>
      <c r="BW43" s="24"/>
      <c r="BX43" s="23"/>
      <c r="BY43" s="23" t="str">
        <f>$R$25</f>
        <v>SGM Waldbach / Unterh. / Bretzfeld</v>
      </c>
      <c r="BZ43" s="27">
        <f>SUM($BV$35+$BE$40+$BV$47)</f>
        <v>7</v>
      </c>
      <c r="CA43" s="25">
        <f>SUM($AZ$35+$AW$40+$AZ$47)</f>
        <v>6</v>
      </c>
      <c r="CB43" s="34" t="s">
        <v>17</v>
      </c>
      <c r="CC43" s="35">
        <f>SUM($AW$35+$AZ$40+$AW$47)</f>
        <v>4</v>
      </c>
      <c r="CD43" s="36">
        <f>SUM(CA43-CC43)</f>
        <v>2</v>
      </c>
      <c r="CE43" s="25"/>
      <c r="CF43" s="25"/>
      <c r="CG43" s="26"/>
      <c r="CH43" s="37">
        <f>IF(ISBLANK($AZ$47),"",IF(AND($BZ$43=$BZ$44,$CD$43=$CD$44,$CA$44=$CA$43),1,0))</f>
        <v>0</v>
      </c>
      <c r="CI43" s="38"/>
      <c r="CJ43" s="38">
        <f>SUM(CH43:CI43)</f>
        <v>0</v>
      </c>
      <c r="CK43" s="38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10"/>
      <c r="EK43" s="10"/>
      <c r="EL43" s="10"/>
    </row>
    <row r="44" spans="1:142" s="2" customFormat="1" ht="22.5" customHeight="1">
      <c r="A44" s="57"/>
      <c r="B44" s="232">
        <v>15</v>
      </c>
      <c r="C44" s="229"/>
      <c r="D44" s="205"/>
      <c r="E44" s="206"/>
      <c r="F44" s="207"/>
      <c r="G44" s="229" t="s">
        <v>20</v>
      </c>
      <c r="H44" s="229"/>
      <c r="I44" s="229"/>
      <c r="J44" s="196">
        <f t="shared" si="4"/>
        <v>0.48194444444444406</v>
      </c>
      <c r="K44" s="196"/>
      <c r="L44" s="196"/>
      <c r="M44" s="196"/>
      <c r="N44" s="197"/>
      <c r="O44" s="198" t="str">
        <f>AG16</f>
        <v>SGM Satteldorf / Crailsheim</v>
      </c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97" t="s">
        <v>18</v>
      </c>
      <c r="AF44" s="199" t="str">
        <f>AG18</f>
        <v>SGM Rot am See/Brettheim</v>
      </c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200"/>
      <c r="AW44" s="184">
        <v>3</v>
      </c>
      <c r="AX44" s="201"/>
      <c r="AY44" s="97" t="s">
        <v>17</v>
      </c>
      <c r="AZ44" s="201">
        <v>0</v>
      </c>
      <c r="BA44" s="211"/>
      <c r="BB44" s="184"/>
      <c r="BC44" s="185"/>
      <c r="BD44" s="7"/>
      <c r="BE44" s="27">
        <f t="shared" si="0"/>
        <v>3</v>
      </c>
      <c r="BF44" s="29">
        <f t="shared" si="3"/>
        <v>3</v>
      </c>
      <c r="BG44" s="29" t="s">
        <v>17</v>
      </c>
      <c r="BH44" s="29">
        <f t="shared" si="1"/>
        <v>0</v>
      </c>
      <c r="BI44" s="23"/>
      <c r="BJ44" s="23"/>
      <c r="BK44" s="39"/>
      <c r="BL44" s="39"/>
      <c r="BM44" s="40" t="str">
        <f>AG17</f>
        <v>" TSV Tauberbischofsheim"</v>
      </c>
      <c r="BN44" s="41" t="e">
        <f>SUM($BF$36+$BH$40+$BF$45+#REF!)</f>
        <v>#REF!</v>
      </c>
      <c r="BO44" s="41" t="e">
        <f>SUM($AW$36+$AZ$40+$AW$45+#REF!)</f>
        <v>#REF!</v>
      </c>
      <c r="BP44" s="42" t="s">
        <v>17</v>
      </c>
      <c r="BQ44" s="41" t="e">
        <f>SUM($AZ$36+$AW$40+$AZ$45+#REF!)</f>
        <v>#REF!</v>
      </c>
      <c r="BR44" s="43" t="e">
        <f>SUM(BO44-BQ44)</f>
        <v>#REF!</v>
      </c>
      <c r="BS44" s="23"/>
      <c r="BT44" s="23"/>
      <c r="BU44" s="23" t="s">
        <v>17</v>
      </c>
      <c r="BV44" s="27">
        <f t="shared" si="2"/>
        <v>0</v>
      </c>
      <c r="BW44" s="24"/>
      <c r="BX44" s="23"/>
      <c r="BY44" s="23" t="str">
        <f>$R$23</f>
        <v>SpVgg Gammesfeld</v>
      </c>
      <c r="BZ44" s="27">
        <f>SUM($BV$34+$BE$41+$BE$47)</f>
        <v>6</v>
      </c>
      <c r="CA44" s="25">
        <f>SUM($AZ$34+$AW$41+$AW$47)</f>
        <v>10</v>
      </c>
      <c r="CB44" s="34" t="s">
        <v>17</v>
      </c>
      <c r="CC44" s="35">
        <f>SUM($AW$34+$AZ$41+$AZ$47)</f>
        <v>4</v>
      </c>
      <c r="CD44" s="36">
        <f>SUM(CA44-CC44)</f>
        <v>6</v>
      </c>
      <c r="CE44" s="25"/>
      <c r="CF44" s="25"/>
      <c r="CG44" s="26"/>
      <c r="CH44" s="37">
        <f>IF(ISBLANK($AZ$47),"",IF(AND($BZ$43=$BZ$44,$CD$43=$CD$44,$CA$44=$CA$43),1,0))</f>
        <v>0</v>
      </c>
      <c r="CI44" s="37">
        <f>IF(ISBLANK($AZ$47),"",IF(AND($BZ$45=$BZ$44,$CD$45=$CD$44,$CA$44=$CA$45),1,0))</f>
        <v>0</v>
      </c>
      <c r="CJ44" s="37">
        <f>SUM(CH44:CI44)</f>
        <v>0</v>
      </c>
      <c r="CK44" s="38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10"/>
      <c r="EK44" s="10"/>
      <c r="EL44" s="10"/>
    </row>
    <row r="45" spans="1:142" s="2" customFormat="1" ht="22.5" customHeight="1">
      <c r="A45" s="57"/>
      <c r="B45" s="233">
        <v>16</v>
      </c>
      <c r="C45" s="230"/>
      <c r="D45" s="205"/>
      <c r="E45" s="206"/>
      <c r="F45" s="207"/>
      <c r="G45" s="230" t="s">
        <v>20</v>
      </c>
      <c r="H45" s="230"/>
      <c r="I45" s="230"/>
      <c r="J45" s="212">
        <f t="shared" si="4"/>
        <v>0.4895833333333329</v>
      </c>
      <c r="K45" s="212"/>
      <c r="L45" s="212"/>
      <c r="M45" s="212"/>
      <c r="N45" s="213"/>
      <c r="O45" s="214" t="str">
        <f>AG17</f>
        <v>" TSV Tauberbischofsheim"</v>
      </c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98" t="s">
        <v>18</v>
      </c>
      <c r="AF45" s="215" t="str">
        <f>AG19</f>
        <v>FC Creglingen</v>
      </c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6"/>
      <c r="AW45" s="217">
        <v>3</v>
      </c>
      <c r="AX45" s="218"/>
      <c r="AY45" s="98" t="s">
        <v>17</v>
      </c>
      <c r="AZ45" s="218">
        <v>4</v>
      </c>
      <c r="BA45" s="219"/>
      <c r="BB45" s="217"/>
      <c r="BC45" s="220"/>
      <c r="BD45" s="7"/>
      <c r="BE45" s="27">
        <f t="shared" si="0"/>
        <v>0</v>
      </c>
      <c r="BF45" s="29">
        <f t="shared" si="3"/>
        <v>0</v>
      </c>
      <c r="BG45" s="29" t="s">
        <v>17</v>
      </c>
      <c r="BH45" s="29">
        <f t="shared" si="1"/>
        <v>3</v>
      </c>
      <c r="BI45" s="23"/>
      <c r="BJ45" s="23"/>
      <c r="BK45" s="39"/>
      <c r="BL45" s="39"/>
      <c r="BM45" s="44" t="str">
        <f>AG18</f>
        <v>SGM Rot am See/Brettheim</v>
      </c>
      <c r="BN45" s="41" t="e">
        <f>SUM($BF$32+$BH$36+$BH$41+#REF!)</f>
        <v>#REF!</v>
      </c>
      <c r="BO45" s="41" t="e">
        <f>SUM($AW$32+$AZ$36+$AZ$41+#REF!)</f>
        <v>#REF!</v>
      </c>
      <c r="BP45" s="42" t="s">
        <v>17</v>
      </c>
      <c r="BQ45" s="41" t="e">
        <f>SUM($AZ$32+$AW$36+$AW$41+#REF!)</f>
        <v>#REF!</v>
      </c>
      <c r="BR45" s="45" t="e">
        <f>SUM(BO45-BQ45)</f>
        <v>#REF!</v>
      </c>
      <c r="BS45" s="23"/>
      <c r="BT45" s="23"/>
      <c r="BU45" s="23" t="s">
        <v>17</v>
      </c>
      <c r="BV45" s="27">
        <f t="shared" si="2"/>
        <v>3</v>
      </c>
      <c r="BW45" s="24"/>
      <c r="BX45" s="23"/>
      <c r="BY45" s="23" t="str">
        <f>$R$22</f>
        <v>SGM Wiesenbach/Blauf./Billingsbach</v>
      </c>
      <c r="BZ45" s="27">
        <f>SUM($BE$34+$BV$40+$BE$46)</f>
        <v>2</v>
      </c>
      <c r="CA45" s="25">
        <f>SUM($AW$34+$AZ$40+$AW$46)</f>
        <v>5</v>
      </c>
      <c r="CB45" s="34" t="s">
        <v>17</v>
      </c>
      <c r="CC45" s="35">
        <f>SUM($AZ$34+$AW$40+$AZ$46)</f>
        <v>8</v>
      </c>
      <c r="CD45" s="36">
        <f>SUM(CA45-CC45)</f>
        <v>-3</v>
      </c>
      <c r="CE45" s="25"/>
      <c r="CF45" s="25"/>
      <c r="CG45" s="26"/>
      <c r="CH45" s="37">
        <f>IF(ISBLANK($AZ$47),"",IF(AND($BZ$45=$BZ$44,$CD$45=$CD$44,$CA$44=$CA$45),1,0))</f>
        <v>0</v>
      </c>
      <c r="CI45" s="37">
        <f>IF(ISBLANK($AZ$47),"",IF(AND($BZ$45=$BZ$46,$CD$45=$CD$46,$CA$46=$CA$45),1,0))</f>
        <v>0</v>
      </c>
      <c r="CJ45" s="37">
        <f>SUM(CH44:CI44)</f>
        <v>0</v>
      </c>
      <c r="CK45" s="38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10"/>
      <c r="EK45" s="10"/>
      <c r="EL45" s="10"/>
    </row>
    <row r="46" spans="1:142" s="2" customFormat="1" ht="22.5" customHeight="1">
      <c r="A46" s="57"/>
      <c r="B46" s="232">
        <v>17</v>
      </c>
      <c r="C46" s="229"/>
      <c r="D46" s="205"/>
      <c r="E46" s="206"/>
      <c r="F46" s="207"/>
      <c r="G46" s="229" t="s">
        <v>29</v>
      </c>
      <c r="H46" s="229"/>
      <c r="I46" s="229"/>
      <c r="J46" s="196">
        <f t="shared" si="4"/>
        <v>0.4972222222222218</v>
      </c>
      <c r="K46" s="196"/>
      <c r="L46" s="196"/>
      <c r="M46" s="196"/>
      <c r="N46" s="197"/>
      <c r="O46" s="198" t="str">
        <f>R22</f>
        <v>SGM Wiesenbach/Blauf./Billingsbach</v>
      </c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97" t="s">
        <v>18</v>
      </c>
      <c r="AF46" s="199" t="str">
        <f>R24</f>
        <v>SGM Althausen/N.-Wachbach</v>
      </c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200"/>
      <c r="AW46" s="184">
        <v>1</v>
      </c>
      <c r="AX46" s="201"/>
      <c r="AY46" s="97" t="s">
        <v>17</v>
      </c>
      <c r="AZ46" s="201">
        <v>1</v>
      </c>
      <c r="BA46" s="211"/>
      <c r="BB46" s="184"/>
      <c r="BC46" s="185"/>
      <c r="BD46" s="7"/>
      <c r="BE46" s="27">
        <f t="shared" si="0"/>
        <v>1</v>
      </c>
      <c r="BF46" s="29">
        <f t="shared" si="3"/>
        <v>1</v>
      </c>
      <c r="BG46" s="29" t="s">
        <v>17</v>
      </c>
      <c r="BH46" s="29">
        <f t="shared" si="1"/>
        <v>1</v>
      </c>
      <c r="BI46" s="23"/>
      <c r="BJ46" s="23"/>
      <c r="BK46" s="39"/>
      <c r="BL46" s="39"/>
      <c r="BM46" s="40" t="str">
        <f>AG19</f>
        <v>FC Creglingen</v>
      </c>
      <c r="BN46" s="41">
        <f>SUM($BF$33+$BH$37+$BF$41+$BH$45)</f>
        <v>12</v>
      </c>
      <c r="BO46" s="41">
        <f>SUM($AW$33+$AZ$37+$AW$41+$AZ$45)</f>
        <v>14</v>
      </c>
      <c r="BP46" s="42" t="s">
        <v>17</v>
      </c>
      <c r="BQ46" s="41">
        <f>SUM($AZ$33+$AW$37+$AZ$41+$AW$45)</f>
        <v>6</v>
      </c>
      <c r="BR46" s="43">
        <f>SUM(BO46-BQ46)</f>
        <v>8</v>
      </c>
      <c r="BS46" s="23"/>
      <c r="BT46" s="23"/>
      <c r="BU46" s="23" t="s">
        <v>17</v>
      </c>
      <c r="BV46" s="27">
        <f t="shared" si="2"/>
        <v>1</v>
      </c>
      <c r="BW46" s="24"/>
      <c r="BX46" s="23"/>
      <c r="BY46" s="23" t="str">
        <f>$R$24</f>
        <v>SGM Althausen/N.-Wachbach</v>
      </c>
      <c r="BZ46" s="27">
        <f>SUM($BE$35+$BV$41+$BV$46)</f>
        <v>1</v>
      </c>
      <c r="CA46" s="25">
        <f>SUM($AW$35+$AZ$41+$AZ$46)</f>
        <v>2</v>
      </c>
      <c r="CB46" s="34" t="s">
        <v>17</v>
      </c>
      <c r="CC46" s="35">
        <f>SUM($AZ$35+$AW$41+$AW$46)</f>
        <v>7</v>
      </c>
      <c r="CD46" s="36">
        <f>SUM(CA46-CC46)</f>
        <v>-5</v>
      </c>
      <c r="CE46" s="25"/>
      <c r="CF46" s="25"/>
      <c r="CG46" s="26"/>
      <c r="CH46" s="37">
        <f>IF(ISBLANK($AZ$47),"",IF(AND($BZ$45=$BZ$46,$CD$45=$CD$46,$CA$46=$CA$45),1,0))</f>
        <v>0</v>
      </c>
      <c r="CI46" s="38"/>
      <c r="CJ46" s="38">
        <f>SUM(CH46:CI46)</f>
        <v>0</v>
      </c>
      <c r="CK46" s="38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10"/>
      <c r="EK46" s="10"/>
      <c r="EL46" s="10"/>
    </row>
    <row r="47" spans="1:142" s="2" customFormat="1" ht="22.5" customHeight="1" thickBot="1">
      <c r="A47" s="57"/>
      <c r="B47" s="234">
        <v>18</v>
      </c>
      <c r="C47" s="186"/>
      <c r="D47" s="208"/>
      <c r="E47" s="209"/>
      <c r="F47" s="210"/>
      <c r="G47" s="186" t="s">
        <v>29</v>
      </c>
      <c r="H47" s="186"/>
      <c r="I47" s="186"/>
      <c r="J47" s="187">
        <f t="shared" si="4"/>
        <v>0.5048611111111106</v>
      </c>
      <c r="K47" s="187"/>
      <c r="L47" s="187"/>
      <c r="M47" s="187"/>
      <c r="N47" s="188"/>
      <c r="O47" s="189" t="str">
        <f>R23</f>
        <v>SpVgg Gammesfeld</v>
      </c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59" t="s">
        <v>18</v>
      </c>
      <c r="AF47" s="190" t="str">
        <f>R25</f>
        <v>SGM Waldbach / Unterh. / Bretzfeld</v>
      </c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1"/>
      <c r="AW47" s="192">
        <v>1</v>
      </c>
      <c r="AX47" s="193"/>
      <c r="AY47" s="59" t="s">
        <v>17</v>
      </c>
      <c r="AZ47" s="193">
        <v>2</v>
      </c>
      <c r="BA47" s="194"/>
      <c r="BB47" s="192"/>
      <c r="BC47" s="195"/>
      <c r="BD47" s="7"/>
      <c r="BE47" s="27">
        <f t="shared" si="0"/>
        <v>0</v>
      </c>
      <c r="BF47" s="29">
        <f t="shared" si="3"/>
        <v>0</v>
      </c>
      <c r="BG47" s="29" t="s">
        <v>17</v>
      </c>
      <c r="BH47" s="29">
        <f t="shared" si="1"/>
        <v>3</v>
      </c>
      <c r="BI47" s="23"/>
      <c r="BJ47" s="23"/>
      <c r="BK47" s="39"/>
      <c r="BL47" s="39"/>
      <c r="BM47" s="40">
        <f>AG20</f>
        <v>0</v>
      </c>
      <c r="BN47" s="41" t="e">
        <f>SUM($BH$32+$BF$37+$BH$44+#REF!)</f>
        <v>#REF!</v>
      </c>
      <c r="BO47" s="41" t="e">
        <f>SUM($AZ$32+$AW$37+$AZ$44+#REF!)</f>
        <v>#REF!</v>
      </c>
      <c r="BP47" s="42" t="s">
        <v>17</v>
      </c>
      <c r="BQ47" s="41" t="e">
        <f>SUM($AW$32+$AZ$37+$AW$44+#REF!)</f>
        <v>#REF!</v>
      </c>
      <c r="BR47" s="43" t="e">
        <f>SUM(BO47-BQ47)</f>
        <v>#REF!</v>
      </c>
      <c r="BS47" s="23"/>
      <c r="BT47" s="23"/>
      <c r="BU47" s="23" t="s">
        <v>17</v>
      </c>
      <c r="BV47" s="27">
        <f t="shared" si="2"/>
        <v>3</v>
      </c>
      <c r="BW47" s="24"/>
      <c r="BX47" s="23"/>
      <c r="BY47" s="23"/>
      <c r="BZ47" s="23"/>
      <c r="CA47" s="23"/>
      <c r="CB47" s="23"/>
      <c r="CC47" s="25"/>
      <c r="CD47" s="25"/>
      <c r="CE47" s="25"/>
      <c r="CF47" s="25"/>
      <c r="CG47" s="26"/>
      <c r="CH47" s="38"/>
      <c r="CI47" s="38"/>
      <c r="CJ47" s="38"/>
      <c r="CK47" s="38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10"/>
      <c r="EK47" s="10"/>
      <c r="EL47" s="10"/>
    </row>
    <row r="48" spans="1:60" ht="33" customHeight="1">
      <c r="A48" s="55"/>
      <c r="B48" s="274" t="str">
        <f>$A$2</f>
        <v>TV Niederstetten 1862 ev.</v>
      </c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F48" s="29"/>
      <c r="BG48" s="29"/>
      <c r="BH48" s="29"/>
    </row>
    <row r="49" spans="1:60" ht="6" customHeight="1">
      <c r="A49" s="55"/>
      <c r="B49" s="60"/>
      <c r="C49" s="60"/>
      <c r="D49" s="60"/>
      <c r="E49" s="60"/>
      <c r="F49" s="60"/>
      <c r="G49" s="60"/>
      <c r="H49" s="60"/>
      <c r="I49" s="60"/>
      <c r="J49" s="61"/>
      <c r="K49" s="61"/>
      <c r="L49" s="61"/>
      <c r="M49" s="61"/>
      <c r="N49" s="61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3"/>
      <c r="AX49" s="63"/>
      <c r="AY49" s="63"/>
      <c r="AZ49" s="63"/>
      <c r="BA49" s="63"/>
      <c r="BB49" s="63"/>
      <c r="BC49" s="63"/>
      <c r="BD49" s="8"/>
      <c r="BF49" s="29"/>
      <c r="BG49" s="29"/>
      <c r="BH49" s="29"/>
    </row>
    <row r="50" spans="1:88" ht="12.75">
      <c r="A50" s="55"/>
      <c r="B50" s="253" t="s">
        <v>25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CE50" s="46"/>
      <c r="CF50" s="46"/>
      <c r="CG50" s="47"/>
      <c r="CH50" s="47"/>
      <c r="CI50" s="47"/>
      <c r="CJ50" s="47"/>
    </row>
    <row r="51" spans="1:88" ht="6" customHeight="1" thickBo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CE51" s="46"/>
      <c r="CF51" s="46"/>
      <c r="CG51" s="47"/>
      <c r="CH51" s="47"/>
      <c r="CI51" s="47"/>
      <c r="CJ51" s="47"/>
    </row>
    <row r="52" spans="1:139" s="8" customFormat="1" ht="15" customHeight="1" thickBot="1">
      <c r="A52" s="86"/>
      <c r="B52" s="161" t="s">
        <v>10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3"/>
      <c r="P52" s="161" t="s">
        <v>22</v>
      </c>
      <c r="Q52" s="162"/>
      <c r="R52" s="163"/>
      <c r="S52" s="161" t="s">
        <v>23</v>
      </c>
      <c r="T52" s="162"/>
      <c r="U52" s="162"/>
      <c r="V52" s="162"/>
      <c r="W52" s="163"/>
      <c r="X52" s="161" t="s">
        <v>24</v>
      </c>
      <c r="Y52" s="162"/>
      <c r="Z52" s="163"/>
      <c r="AA52" s="87"/>
      <c r="AB52" s="87"/>
      <c r="AC52" s="87"/>
      <c r="AD52" s="87"/>
      <c r="AE52" s="161" t="s">
        <v>11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3"/>
      <c r="AS52" s="161" t="s">
        <v>22</v>
      </c>
      <c r="AT52" s="162"/>
      <c r="AU52" s="163"/>
      <c r="AV52" s="161" t="s">
        <v>23</v>
      </c>
      <c r="AW52" s="162"/>
      <c r="AX52" s="162"/>
      <c r="AY52" s="162"/>
      <c r="AZ52" s="163"/>
      <c r="BA52" s="161" t="s">
        <v>24</v>
      </c>
      <c r="BB52" s="162"/>
      <c r="BC52" s="163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9"/>
      <c r="BW52" s="89"/>
      <c r="BX52" s="88"/>
      <c r="BY52" s="30" t="s">
        <v>38</v>
      </c>
      <c r="BZ52" s="82" t="s">
        <v>22</v>
      </c>
      <c r="CA52" s="143" t="s">
        <v>23</v>
      </c>
      <c r="CB52" s="143"/>
      <c r="CC52" s="143"/>
      <c r="CD52" s="31" t="s">
        <v>24</v>
      </c>
      <c r="CE52" s="46"/>
      <c r="CF52" s="46"/>
      <c r="CG52" s="47"/>
      <c r="CH52" s="47"/>
      <c r="CI52" s="47"/>
      <c r="CJ52" s="47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</row>
    <row r="53" spans="1:88" ht="15" customHeight="1">
      <c r="A53" s="55"/>
      <c r="B53" s="167" t="s">
        <v>6</v>
      </c>
      <c r="C53" s="139"/>
      <c r="D53" s="178" t="str">
        <f>IF(ISBLANK($AZ$30),"",$BY$31)</f>
        <v>SGM Markelsheim / Elpersheim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80"/>
      <c r="P53" s="168">
        <f>IF(ISBLANK($AZ$30),"",$BZ$31)</f>
        <v>9</v>
      </c>
      <c r="Q53" s="169"/>
      <c r="R53" s="170"/>
      <c r="S53" s="139">
        <f>IF(ISBLANK($AZ$30),"",$CA$31)</f>
        <v>9</v>
      </c>
      <c r="T53" s="139"/>
      <c r="U53" s="64" t="s">
        <v>17</v>
      </c>
      <c r="V53" s="139">
        <f>IF(ISBLANK($AZ$30),"",$CC$31)</f>
        <v>4</v>
      </c>
      <c r="W53" s="139"/>
      <c r="X53" s="140">
        <f>IF(ISBLANK($AZ$30),"",$CD$31)</f>
        <v>5</v>
      </c>
      <c r="Y53" s="141"/>
      <c r="Z53" s="142"/>
      <c r="AA53" s="57"/>
      <c r="AB53" s="57"/>
      <c r="AC53" s="57"/>
      <c r="AD53" s="57"/>
      <c r="AE53" s="167" t="s">
        <v>6</v>
      </c>
      <c r="AF53" s="139"/>
      <c r="AG53" s="178" t="str">
        <f>IF(ISBLANK($AZ$32),"",$BY$37)</f>
        <v>SGM Satteldorf / Crailsheim</v>
      </c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80"/>
      <c r="AS53" s="168">
        <f>IF(ISBLANK($AZ$32),"",$BZ$37)</f>
        <v>9</v>
      </c>
      <c r="AT53" s="169"/>
      <c r="AU53" s="170"/>
      <c r="AV53" s="139">
        <f>IF(ISBLANK($AZ$32),"",$CA$37)</f>
        <v>11</v>
      </c>
      <c r="AW53" s="139"/>
      <c r="AX53" s="64" t="s">
        <v>17</v>
      </c>
      <c r="AY53" s="139">
        <f>IF(ISBLANK($AZ$32),"",$CC$37)</f>
        <v>0</v>
      </c>
      <c r="AZ53" s="139"/>
      <c r="BA53" s="140">
        <f>IF(ISBLANK($AZ$32),"",$CD$37)</f>
        <v>11</v>
      </c>
      <c r="BB53" s="141"/>
      <c r="BC53" s="142"/>
      <c r="BY53" s="23" t="str">
        <f>$R$61</f>
        <v>SGM Wiesenbach/Blauf./Billingsbach</v>
      </c>
      <c r="BZ53" s="27">
        <f>$AD$61</f>
        <v>2</v>
      </c>
      <c r="CA53" s="25">
        <f>$AG$61</f>
        <v>5</v>
      </c>
      <c r="CB53" s="34" t="s">
        <v>17</v>
      </c>
      <c r="CC53" s="35">
        <f>$AJ$61</f>
        <v>8</v>
      </c>
      <c r="CD53" s="36">
        <f>$AL$61</f>
        <v>-3</v>
      </c>
      <c r="CE53" s="46"/>
      <c r="CF53" s="46"/>
      <c r="CG53" s="47"/>
      <c r="CH53" s="47">
        <f>IF(ISBLANK($AZ$47),"",IF(AND($BZ$54=$BZ$53,$CD$53=$CD$54,$CA$54=$CA$53),1,0))</f>
        <v>0</v>
      </c>
      <c r="CI53" s="47">
        <f>IF(ISBLANK($AZ$47),"",IF(AND($BZ$55=$BZ$54,$CD$55=$CD$54,$CA$54=$CA$55),1,0))</f>
        <v>0</v>
      </c>
      <c r="CJ53" s="47">
        <f>SUM(CH53:CI53)</f>
        <v>0</v>
      </c>
    </row>
    <row r="54" spans="1:88" ht="15" customHeight="1">
      <c r="A54" s="55"/>
      <c r="B54" s="159" t="s">
        <v>7</v>
      </c>
      <c r="C54" s="160"/>
      <c r="D54" s="164" t="str">
        <f>IF(ISBLANK($AZ$30),"",$BY$32)</f>
        <v>SGM Gaisbach/Kupferzell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6"/>
      <c r="P54" s="181">
        <f>IF(ISBLANK($AZ$30),"",$BZ$32)</f>
        <v>6</v>
      </c>
      <c r="Q54" s="182"/>
      <c r="R54" s="183"/>
      <c r="S54" s="160">
        <f>IF(ISBLANK($AZ$30),"",$CA$32)</f>
        <v>11</v>
      </c>
      <c r="T54" s="160"/>
      <c r="U54" s="65" t="s">
        <v>17</v>
      </c>
      <c r="V54" s="160">
        <f>IF(ISBLANK($AZ$30),"",$CC$32)</f>
        <v>8</v>
      </c>
      <c r="W54" s="160"/>
      <c r="X54" s="147">
        <f>IF(ISBLANK($AZ$30),"",$CD$32)</f>
        <v>3</v>
      </c>
      <c r="Y54" s="148"/>
      <c r="Z54" s="149"/>
      <c r="AA54" s="57"/>
      <c r="AB54" s="57"/>
      <c r="AC54" s="57"/>
      <c r="AD54" s="57"/>
      <c r="AE54" s="159" t="s">
        <v>7</v>
      </c>
      <c r="AF54" s="160"/>
      <c r="AG54" s="164" t="str">
        <f>IF(ISBLANK($AZ$32),"",$BY$38)</f>
        <v>SGM Rot am See/Brettheim</v>
      </c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6"/>
      <c r="AS54" s="181">
        <f>IF(ISBLANK($AZ$32),"",$BZ$38)</f>
        <v>6</v>
      </c>
      <c r="AT54" s="182"/>
      <c r="AU54" s="183"/>
      <c r="AV54" s="160">
        <f>IF(ISBLANK($AZ$32),"",$CA$38)</f>
        <v>3</v>
      </c>
      <c r="AW54" s="160"/>
      <c r="AX54" s="65" t="s">
        <v>17</v>
      </c>
      <c r="AY54" s="160">
        <f>IF(ISBLANK($AZ$32),"",$CC$38)</f>
        <v>3</v>
      </c>
      <c r="AZ54" s="160"/>
      <c r="BA54" s="147">
        <f>IF(ISBLANK($AZ$32),"",$CD$38)</f>
        <v>0</v>
      </c>
      <c r="BB54" s="148"/>
      <c r="BC54" s="149"/>
      <c r="BY54" s="23" t="str">
        <f>$D$55</f>
        <v>FV Künzelsau</v>
      </c>
      <c r="BZ54" s="27">
        <f>$P$55</f>
        <v>3</v>
      </c>
      <c r="CA54" s="25">
        <f>$S$55</f>
        <v>6</v>
      </c>
      <c r="CB54" s="34" t="s">
        <v>17</v>
      </c>
      <c r="CC54" s="35">
        <f>$V$55</f>
        <v>7</v>
      </c>
      <c r="CD54" s="36">
        <f>$X$55</f>
        <v>-1</v>
      </c>
      <c r="CE54" s="46"/>
      <c r="CF54" s="46"/>
      <c r="CG54" s="47"/>
      <c r="CH54" s="47"/>
      <c r="CI54" s="47"/>
      <c r="CJ54" s="47"/>
    </row>
    <row r="55" spans="1:88" ht="15" customHeight="1">
      <c r="A55" s="55"/>
      <c r="B55" s="159" t="s">
        <v>8</v>
      </c>
      <c r="C55" s="160"/>
      <c r="D55" s="164" t="str">
        <f>IF(ISBLANK($AZ$30),"",$BY$33)</f>
        <v>FV Künzelsau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181">
        <f>IF(ISBLANK($AZ$30),"",$BZ$33)</f>
        <v>3</v>
      </c>
      <c r="Q55" s="182"/>
      <c r="R55" s="183"/>
      <c r="S55" s="160">
        <f>IF(ISBLANK($AZ$30),"",$CA$33)</f>
        <v>6</v>
      </c>
      <c r="T55" s="160"/>
      <c r="U55" s="65" t="s">
        <v>17</v>
      </c>
      <c r="V55" s="160">
        <f>IF(ISBLANK($AZ$30),"",$CC$33)</f>
        <v>7</v>
      </c>
      <c r="W55" s="160"/>
      <c r="X55" s="147">
        <f>IF(ISBLANK($AZ$30),"",$CD$33)</f>
        <v>-1</v>
      </c>
      <c r="Y55" s="148"/>
      <c r="Z55" s="149"/>
      <c r="AA55" s="57"/>
      <c r="AB55" s="57"/>
      <c r="AC55" s="57"/>
      <c r="AD55" s="57"/>
      <c r="AE55" s="159" t="s">
        <v>8</v>
      </c>
      <c r="AF55" s="160"/>
      <c r="AG55" s="164" t="str">
        <f>IF(ISBLANK($AZ$32),"",$BY$39)</f>
        <v>FC Creglingen</v>
      </c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6"/>
      <c r="AS55" s="181">
        <f>IF(ISBLANK($AZ$32),"",$BZ$39)</f>
        <v>3</v>
      </c>
      <c r="AT55" s="182"/>
      <c r="AU55" s="183"/>
      <c r="AV55" s="160">
        <f>IF(ISBLANK($AZ$32),"",$CA$39)</f>
        <v>4</v>
      </c>
      <c r="AW55" s="160"/>
      <c r="AX55" s="65" t="s">
        <v>17</v>
      </c>
      <c r="AY55" s="160">
        <f>IF(ISBLANK($AZ$32),"",$CC$39)</f>
        <v>7</v>
      </c>
      <c r="AZ55" s="160"/>
      <c r="BA55" s="147">
        <f>IF(ISBLANK($AZ$32),"",$CD$39)</f>
        <v>-3</v>
      </c>
      <c r="BB55" s="148"/>
      <c r="BC55" s="149"/>
      <c r="BY55" s="23" t="str">
        <f>$AG$55</f>
        <v>FC Creglingen</v>
      </c>
      <c r="BZ55" s="27">
        <f>$AS$55</f>
        <v>3</v>
      </c>
      <c r="CA55" s="25">
        <f>$AV$55</f>
        <v>4</v>
      </c>
      <c r="CB55" s="34" t="s">
        <v>17</v>
      </c>
      <c r="CC55" s="35">
        <f>$AY$55</f>
        <v>7</v>
      </c>
      <c r="CD55" s="36">
        <f>$BA$55</f>
        <v>-3</v>
      </c>
      <c r="CE55" s="46"/>
      <c r="CF55" s="46"/>
      <c r="CG55" s="47"/>
      <c r="CH55" s="47"/>
      <c r="CI55" s="47"/>
      <c r="CJ55" s="47"/>
    </row>
    <row r="56" spans="1:88" ht="15" customHeight="1" thickBot="1">
      <c r="A56" s="55"/>
      <c r="B56" s="150" t="s">
        <v>9</v>
      </c>
      <c r="C56" s="151"/>
      <c r="D56" s="152" t="str">
        <f>IF(ISBLANK($AZ$30),"",$BY$34)</f>
        <v>TV Niederstetten II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4"/>
      <c r="P56" s="155">
        <f>IF(ISBLANK($AZ$30),"",$BZ$34)</f>
        <v>0</v>
      </c>
      <c r="Q56" s="156"/>
      <c r="R56" s="157"/>
      <c r="S56" s="158">
        <f>IF(ISBLANK($AZ$30),"",$CA$34)</f>
        <v>1</v>
      </c>
      <c r="T56" s="158"/>
      <c r="U56" s="66" t="s">
        <v>17</v>
      </c>
      <c r="V56" s="158">
        <f>IF(ISBLANK($AZ$30),"",$CC$34)</f>
        <v>8</v>
      </c>
      <c r="W56" s="158"/>
      <c r="X56" s="144">
        <f>IF(ISBLANK($AZ$30),"",$CD$34)</f>
        <v>-7</v>
      </c>
      <c r="Y56" s="145"/>
      <c r="Z56" s="146"/>
      <c r="AA56" s="57"/>
      <c r="AB56" s="57"/>
      <c r="AC56" s="57"/>
      <c r="AD56" s="57"/>
      <c r="AE56" s="150" t="s">
        <v>9</v>
      </c>
      <c r="AF56" s="151"/>
      <c r="AG56" s="152" t="str">
        <f>IF(ISBLANK($AZ$32),"",$BY$40)</f>
        <v>" TSV Tauberbischofsheim"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4"/>
      <c r="AS56" s="155">
        <f>IF(ISBLANK($AZ$32),"",$BZ$40)</f>
        <v>0</v>
      </c>
      <c r="AT56" s="156"/>
      <c r="AU56" s="157"/>
      <c r="AV56" s="158">
        <f>IF(ISBLANK($AZ$32),"",$CA$40)</f>
        <v>3</v>
      </c>
      <c r="AW56" s="158"/>
      <c r="AX56" s="66" t="s">
        <v>17</v>
      </c>
      <c r="AY56" s="158">
        <f>IF(ISBLANK($AZ$32),"",$CC$40)</f>
        <v>11</v>
      </c>
      <c r="AZ56" s="158"/>
      <c r="BA56" s="144">
        <f>IF(ISBLANK($AZ$32),"",$CD$40)</f>
        <v>-8</v>
      </c>
      <c r="BB56" s="145"/>
      <c r="BC56" s="146"/>
      <c r="BY56" s="30"/>
      <c r="BZ56" s="23"/>
      <c r="CA56" s="143"/>
      <c r="CB56" s="143"/>
      <c r="CC56" s="143"/>
      <c r="CD56" s="31"/>
      <c r="CE56" s="46"/>
      <c r="CF56" s="46"/>
      <c r="CG56" s="47"/>
      <c r="CH56" s="47"/>
      <c r="CI56" s="47"/>
      <c r="CJ56" s="47"/>
    </row>
    <row r="57" spans="1:88" ht="15" customHeight="1" thickBo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Y57" s="23"/>
      <c r="BZ57" s="27"/>
      <c r="CA57" s="25"/>
      <c r="CB57" s="34"/>
      <c r="CC57" s="35"/>
      <c r="CD57" s="48"/>
      <c r="CE57" s="46"/>
      <c r="CF57" s="46"/>
      <c r="CG57" s="47"/>
      <c r="CH57" s="47"/>
      <c r="CI57" s="47"/>
      <c r="CJ57" s="47"/>
    </row>
    <row r="58" spans="1:139" s="91" customFormat="1" ht="15" customHeight="1" thickBo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161" t="s">
        <v>28</v>
      </c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3"/>
      <c r="AD58" s="161" t="s">
        <v>22</v>
      </c>
      <c r="AE58" s="162"/>
      <c r="AF58" s="163"/>
      <c r="AG58" s="161" t="s">
        <v>23</v>
      </c>
      <c r="AH58" s="162"/>
      <c r="AI58" s="162"/>
      <c r="AJ58" s="162"/>
      <c r="AK58" s="163"/>
      <c r="AL58" s="161" t="s">
        <v>24</v>
      </c>
      <c r="AM58" s="162"/>
      <c r="AN58" s="163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6"/>
      <c r="BY58" s="82"/>
      <c r="BZ58" s="92"/>
      <c r="CA58" s="32"/>
      <c r="CB58" s="31"/>
      <c r="CC58" s="93"/>
      <c r="CD58" s="94"/>
      <c r="CE58" s="46"/>
      <c r="CF58" s="46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</row>
    <row r="59" spans="1:88" ht="1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167" t="s">
        <v>6</v>
      </c>
      <c r="Q59" s="139"/>
      <c r="R59" s="178" t="str">
        <f>IF(ISBLANK($AZ$34),"",$BY$43)</f>
        <v>SGM Waldbach / Unterh. / Bretzfeld</v>
      </c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80"/>
      <c r="AD59" s="168">
        <f>IF(ISBLANK($AZ$34),"",$BZ$43)</f>
        <v>7</v>
      </c>
      <c r="AE59" s="169"/>
      <c r="AF59" s="170"/>
      <c r="AG59" s="139">
        <f>IF(ISBLANK($AZ$34),"",$CA$43)</f>
        <v>6</v>
      </c>
      <c r="AH59" s="139"/>
      <c r="AI59" s="64" t="s">
        <v>17</v>
      </c>
      <c r="AJ59" s="139">
        <f>IF(ISBLANK($AZ$34),"",$CC$43)</f>
        <v>4</v>
      </c>
      <c r="AK59" s="139"/>
      <c r="AL59" s="140">
        <f>IF(ISBLANK($AZ$34),"",$CD$43)</f>
        <v>2</v>
      </c>
      <c r="AM59" s="141"/>
      <c r="AN59" s="142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3"/>
      <c r="BY59" s="23"/>
      <c r="BZ59" s="27"/>
      <c r="CA59" s="25"/>
      <c r="CB59" s="34"/>
      <c r="CC59" s="35"/>
      <c r="CD59" s="48"/>
      <c r="CE59" s="46"/>
      <c r="CF59" s="46"/>
      <c r="CG59" s="47"/>
      <c r="CI59" s="47"/>
      <c r="CJ59" s="47"/>
    </row>
    <row r="60" spans="1:76" ht="1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159" t="s">
        <v>7</v>
      </c>
      <c r="Q60" s="160"/>
      <c r="R60" s="164" t="str">
        <f>IF(ISBLANK($AZ$34),"",$BY$44)</f>
        <v>SpVgg Gammesfeld</v>
      </c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6"/>
      <c r="AD60" s="181">
        <f>IF(ISBLANK($AZ$34),"",$BZ$44)</f>
        <v>6</v>
      </c>
      <c r="AE60" s="182"/>
      <c r="AF60" s="183"/>
      <c r="AG60" s="160">
        <f>IF(ISBLANK($AZ$34),"",$CA$44)</f>
        <v>10</v>
      </c>
      <c r="AH60" s="160"/>
      <c r="AI60" s="65" t="s">
        <v>17</v>
      </c>
      <c r="AJ60" s="160">
        <f>IF(ISBLANK($AZ$34),"",$CC$44)</f>
        <v>4</v>
      </c>
      <c r="AK60" s="160"/>
      <c r="AL60" s="147">
        <f>IF(ISBLANK($AZ$34),"",$CD$44)</f>
        <v>6</v>
      </c>
      <c r="AM60" s="148"/>
      <c r="AN60" s="149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3"/>
    </row>
    <row r="61" spans="1:76" ht="1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159" t="s">
        <v>8</v>
      </c>
      <c r="Q61" s="160"/>
      <c r="R61" s="164" t="str">
        <f>IF(ISBLANK($AZ$34),"",$BY$45)</f>
        <v>SGM Wiesenbach/Blauf./Billingsbach</v>
      </c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6"/>
      <c r="AD61" s="181">
        <f>IF(ISBLANK($AZ$34),"",$BZ$45)</f>
        <v>2</v>
      </c>
      <c r="AE61" s="182"/>
      <c r="AF61" s="183"/>
      <c r="AG61" s="160">
        <f>IF(ISBLANK($AZ$34),"",$CA$45)</f>
        <v>5</v>
      </c>
      <c r="AH61" s="160"/>
      <c r="AI61" s="65" t="s">
        <v>17</v>
      </c>
      <c r="AJ61" s="160">
        <f>IF(ISBLANK($AZ$34),"",$CC$45)</f>
        <v>8</v>
      </c>
      <c r="AK61" s="160"/>
      <c r="AL61" s="147">
        <f>IF(ISBLANK($AZ$34),"",$CD$45)</f>
        <v>-3</v>
      </c>
      <c r="AM61" s="148"/>
      <c r="AN61" s="149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3"/>
    </row>
    <row r="62" spans="1:76" ht="15" customHeight="1" thickBo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150" t="s">
        <v>9</v>
      </c>
      <c r="Q62" s="151"/>
      <c r="R62" s="152" t="str">
        <f>IF(ISBLANK($AZ$34),"",$BY$46)</f>
        <v>SGM Althausen/N.-Wachbach</v>
      </c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4"/>
      <c r="AD62" s="155">
        <f>IF(ISBLANK($AZ$34),"",$BZ$46)</f>
        <v>1</v>
      </c>
      <c r="AE62" s="156"/>
      <c r="AF62" s="157"/>
      <c r="AG62" s="158">
        <f>IF(ISBLANK($AZ$34),"",$CA$46)</f>
        <v>2</v>
      </c>
      <c r="AH62" s="158"/>
      <c r="AI62" s="66" t="s">
        <v>17</v>
      </c>
      <c r="AJ62" s="158">
        <f>IF(ISBLANK($AZ$34),"",$CC$46)</f>
        <v>7</v>
      </c>
      <c r="AK62" s="158"/>
      <c r="AL62" s="144">
        <f>IF(ISBLANK($AZ$34),"",$CD$46)</f>
        <v>-5</v>
      </c>
      <c r="AM62" s="145"/>
      <c r="AN62" s="146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3"/>
    </row>
    <row r="63" spans="1:55" ht="7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88" ht="12.75">
      <c r="A64" s="55"/>
      <c r="B64" s="253" t="s">
        <v>43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4"/>
      <c r="BY64" s="23"/>
      <c r="BZ64" s="27"/>
      <c r="CA64" s="25"/>
      <c r="CB64" s="34"/>
      <c r="CC64" s="35"/>
      <c r="CD64" s="48"/>
      <c r="CE64" s="46"/>
      <c r="CF64" s="46"/>
      <c r="CG64" s="47"/>
      <c r="CH64" s="47"/>
      <c r="CI64" s="47"/>
      <c r="CJ64" s="47"/>
    </row>
    <row r="65" spans="1:88" ht="5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4"/>
      <c r="BY65" s="23"/>
      <c r="BZ65" s="27"/>
      <c r="CA65" s="25"/>
      <c r="CB65" s="34"/>
      <c r="CC65" s="35"/>
      <c r="CD65" s="48"/>
      <c r="CE65" s="46"/>
      <c r="CF65" s="46"/>
      <c r="CG65" s="47"/>
      <c r="CH65" s="47"/>
      <c r="CI65" s="47"/>
      <c r="CJ65" s="47"/>
    </row>
    <row r="66" spans="1:93" ht="15.75">
      <c r="A66" s="53"/>
      <c r="B66" s="53"/>
      <c r="C66" s="53"/>
      <c r="D66" s="53"/>
      <c r="E66" s="53"/>
      <c r="F66" s="53"/>
      <c r="G66" s="54" t="s">
        <v>0</v>
      </c>
      <c r="H66" s="279">
        <v>0.5208333333333334</v>
      </c>
      <c r="I66" s="279"/>
      <c r="J66" s="279"/>
      <c r="K66" s="279"/>
      <c r="L66" s="279"/>
      <c r="M66" s="55" t="s">
        <v>1</v>
      </c>
      <c r="N66" s="53"/>
      <c r="O66" s="53"/>
      <c r="P66" s="53"/>
      <c r="Q66" s="53"/>
      <c r="R66" s="53"/>
      <c r="S66" s="53"/>
      <c r="T66" s="53"/>
      <c r="U66" s="54" t="s">
        <v>2</v>
      </c>
      <c r="V66" s="277">
        <v>1</v>
      </c>
      <c r="W66" s="277"/>
      <c r="X66" s="56" t="s">
        <v>27</v>
      </c>
      <c r="Y66" s="278">
        <v>0.006944444444444444</v>
      </c>
      <c r="Z66" s="278"/>
      <c r="AA66" s="278"/>
      <c r="AB66" s="278"/>
      <c r="AC66" s="278"/>
      <c r="AD66" s="55" t="s">
        <v>3</v>
      </c>
      <c r="AE66" s="53"/>
      <c r="AF66" s="53"/>
      <c r="AG66" s="53"/>
      <c r="AH66" s="53"/>
      <c r="AI66" s="53"/>
      <c r="AJ66" s="53"/>
      <c r="AK66" s="54" t="s">
        <v>4</v>
      </c>
      <c r="AL66" s="278">
        <v>0.0006944444444444445</v>
      </c>
      <c r="AM66" s="278"/>
      <c r="AN66" s="278"/>
      <c r="AO66" s="278"/>
      <c r="AP66" s="278"/>
      <c r="AQ66" s="55" t="s">
        <v>3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1"/>
      <c r="CG66" s="13"/>
      <c r="CH66" s="13"/>
      <c r="CI66" s="13"/>
      <c r="CJ66" s="13"/>
      <c r="CK66" s="13"/>
      <c r="CL66" s="13"/>
      <c r="CM66" s="13"/>
      <c r="CN66" s="13"/>
      <c r="CO66" s="13"/>
    </row>
    <row r="67" spans="1:93" ht="12.75" customHeight="1" thickBo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4"/>
      <c r="CG67" s="13"/>
      <c r="CH67" s="13"/>
      <c r="CI67" s="13"/>
      <c r="CJ67" s="13"/>
      <c r="CK67" s="13"/>
      <c r="CL67" s="13"/>
      <c r="CM67" s="13"/>
      <c r="CN67" s="13"/>
      <c r="CO67" s="13"/>
    </row>
    <row r="68" spans="1:139" s="91" customFormat="1" ht="19.5" customHeight="1" thickBot="1">
      <c r="A68" s="55"/>
      <c r="B68" s="138" t="s">
        <v>12</v>
      </c>
      <c r="C68" s="135"/>
      <c r="D68" s="133"/>
      <c r="E68" s="134"/>
      <c r="F68" s="134"/>
      <c r="G68" s="134"/>
      <c r="H68" s="134"/>
      <c r="I68" s="135"/>
      <c r="J68" s="133" t="s">
        <v>15</v>
      </c>
      <c r="K68" s="134"/>
      <c r="L68" s="134"/>
      <c r="M68" s="134"/>
      <c r="N68" s="135"/>
      <c r="O68" s="133" t="s">
        <v>34</v>
      </c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5"/>
      <c r="AW68" s="133" t="s">
        <v>19</v>
      </c>
      <c r="AX68" s="134"/>
      <c r="AY68" s="134"/>
      <c r="AZ68" s="134"/>
      <c r="BA68" s="135"/>
      <c r="BB68" s="133"/>
      <c r="BC68" s="136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6"/>
      <c r="BW68" s="96"/>
      <c r="BX68" s="95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</row>
    <row r="69" spans="1:93" ht="15.75" customHeight="1">
      <c r="A69" s="55"/>
      <c r="B69" s="99">
        <v>19</v>
      </c>
      <c r="C69" s="100"/>
      <c r="D69" s="107"/>
      <c r="E69" s="108"/>
      <c r="F69" s="108"/>
      <c r="G69" s="108"/>
      <c r="H69" s="108"/>
      <c r="I69" s="109"/>
      <c r="J69" s="117">
        <f>H66+11</f>
        <v>11.520833333333334</v>
      </c>
      <c r="K69" s="118"/>
      <c r="L69" s="118"/>
      <c r="M69" s="118"/>
      <c r="N69" s="119"/>
      <c r="O69" s="113" t="str">
        <f>IF(ISBLANK($AZ$43),"",IF($CH$31&gt;0,"ACHTUNG! Mannschaften gleich!",$BY$31))</f>
        <v>SGM Markelsheim / Elpersheim</v>
      </c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58" t="s">
        <v>18</v>
      </c>
      <c r="AF69" s="114" t="str">
        <f>IF(ISBLANK($AZ$47),"",IF($CJ$53&gt;0,"ACHTUNG! Mannschaften gleich!",$BY$54))</f>
        <v>FV Künzelsau</v>
      </c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37"/>
      <c r="AW69" s="103">
        <v>2</v>
      </c>
      <c r="AX69" s="104"/>
      <c r="AY69" s="104" t="s">
        <v>17</v>
      </c>
      <c r="AZ69" s="104">
        <v>0</v>
      </c>
      <c r="BA69" s="123"/>
      <c r="BB69" s="99"/>
      <c r="BC69" s="100"/>
      <c r="BD69" s="4"/>
      <c r="CG69" s="13"/>
      <c r="CH69" s="13"/>
      <c r="CI69" s="13"/>
      <c r="CJ69" s="13"/>
      <c r="CK69" s="13"/>
      <c r="CL69" s="13"/>
      <c r="CM69" s="13"/>
      <c r="CN69" s="13"/>
      <c r="CO69" s="13"/>
    </row>
    <row r="70" spans="1:139" s="6" customFormat="1" ht="12" customHeight="1" thickBot="1">
      <c r="A70" s="67"/>
      <c r="B70" s="101"/>
      <c r="C70" s="102"/>
      <c r="D70" s="110"/>
      <c r="E70" s="111"/>
      <c r="F70" s="111"/>
      <c r="G70" s="111"/>
      <c r="H70" s="111"/>
      <c r="I70" s="112"/>
      <c r="J70" s="120"/>
      <c r="K70" s="121"/>
      <c r="L70" s="121"/>
      <c r="M70" s="121"/>
      <c r="N70" s="122"/>
      <c r="O70" s="115" t="s">
        <v>44</v>
      </c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68"/>
      <c r="AF70" s="116" t="s">
        <v>40</v>
      </c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27"/>
      <c r="AW70" s="105"/>
      <c r="AX70" s="106"/>
      <c r="AY70" s="106"/>
      <c r="AZ70" s="106"/>
      <c r="BA70" s="124"/>
      <c r="BB70" s="101"/>
      <c r="BC70" s="102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50"/>
      <c r="BW70" s="50"/>
      <c r="BX70" s="49"/>
      <c r="BY70" s="49"/>
      <c r="BZ70" s="49"/>
      <c r="CA70" s="49"/>
      <c r="CB70" s="49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</row>
    <row r="71" spans="1:93" ht="3.75" customHeight="1" thickBo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4"/>
      <c r="CG71" s="13"/>
      <c r="CH71" s="13"/>
      <c r="CI71" s="13"/>
      <c r="CJ71" s="13"/>
      <c r="CK71" s="13"/>
      <c r="CL71" s="13"/>
      <c r="CM71" s="13"/>
      <c r="CN71" s="13"/>
      <c r="CO71" s="13"/>
    </row>
    <row r="72" spans="1:139" s="91" customFormat="1" ht="19.5" customHeight="1" thickBot="1">
      <c r="A72" s="55"/>
      <c r="B72" s="138" t="s">
        <v>12</v>
      </c>
      <c r="C72" s="135"/>
      <c r="D72" s="133"/>
      <c r="E72" s="134"/>
      <c r="F72" s="134"/>
      <c r="G72" s="134"/>
      <c r="H72" s="134"/>
      <c r="I72" s="135"/>
      <c r="J72" s="133" t="s">
        <v>15</v>
      </c>
      <c r="K72" s="134"/>
      <c r="L72" s="134"/>
      <c r="M72" s="134"/>
      <c r="N72" s="135"/>
      <c r="O72" s="133" t="s">
        <v>35</v>
      </c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5"/>
      <c r="AW72" s="133" t="s">
        <v>19</v>
      </c>
      <c r="AX72" s="134"/>
      <c r="AY72" s="134"/>
      <c r="AZ72" s="134"/>
      <c r="BA72" s="135"/>
      <c r="BB72" s="133"/>
      <c r="BC72" s="136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6"/>
      <c r="BW72" s="96"/>
      <c r="BX72" s="95"/>
      <c r="BY72" s="95"/>
      <c r="BZ72" s="95"/>
      <c r="CA72" s="95"/>
      <c r="CB72" s="95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</row>
    <row r="73" spans="1:56" ht="15.75" customHeight="1">
      <c r="A73" s="55"/>
      <c r="B73" s="99">
        <v>20</v>
      </c>
      <c r="C73" s="100"/>
      <c r="D73" s="107"/>
      <c r="E73" s="108"/>
      <c r="F73" s="108"/>
      <c r="G73" s="108"/>
      <c r="H73" s="108"/>
      <c r="I73" s="109"/>
      <c r="J73" s="117">
        <f>J69+$V$66*$Y$66+$AL$66</f>
        <v>11.528472222222224</v>
      </c>
      <c r="K73" s="118"/>
      <c r="L73" s="118"/>
      <c r="M73" s="118"/>
      <c r="N73" s="119"/>
      <c r="O73" s="113" t="str">
        <f>IF(ISBLANK($AZ$45),"",IF($CJ$37&gt;0,"ACHTUNG! Mannschaften gleich!",$BY$37))</f>
        <v>SGM Satteldorf / Crailsheim</v>
      </c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58" t="s">
        <v>18</v>
      </c>
      <c r="AF73" s="114" t="s">
        <v>66</v>
      </c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37"/>
      <c r="AW73" s="103">
        <v>4</v>
      </c>
      <c r="AX73" s="104"/>
      <c r="AY73" s="104" t="s">
        <v>17</v>
      </c>
      <c r="AZ73" s="104">
        <v>0</v>
      </c>
      <c r="BA73" s="123"/>
      <c r="BB73" s="99"/>
      <c r="BC73" s="100"/>
      <c r="BD73" s="4"/>
    </row>
    <row r="74" spans="1:56" ht="12" customHeight="1" thickBot="1">
      <c r="A74" s="55"/>
      <c r="B74" s="101"/>
      <c r="C74" s="102"/>
      <c r="D74" s="110"/>
      <c r="E74" s="111"/>
      <c r="F74" s="111"/>
      <c r="G74" s="111"/>
      <c r="H74" s="111"/>
      <c r="I74" s="112"/>
      <c r="J74" s="120"/>
      <c r="K74" s="121"/>
      <c r="L74" s="121"/>
      <c r="M74" s="121"/>
      <c r="N74" s="122"/>
      <c r="O74" s="115" t="s">
        <v>45</v>
      </c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68"/>
      <c r="AF74" s="116" t="s">
        <v>39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27"/>
      <c r="AW74" s="105"/>
      <c r="AX74" s="106"/>
      <c r="AY74" s="106"/>
      <c r="AZ74" s="106"/>
      <c r="BA74" s="124"/>
      <c r="BB74" s="101"/>
      <c r="BC74" s="102"/>
      <c r="BD74" s="4"/>
    </row>
    <row r="75" spans="1:56" ht="3.75" customHeight="1" thickBot="1">
      <c r="A75" s="55"/>
      <c r="B75" s="60"/>
      <c r="C75" s="60"/>
      <c r="D75" s="69"/>
      <c r="E75" s="69"/>
      <c r="F75" s="69"/>
      <c r="G75" s="69"/>
      <c r="H75" s="69"/>
      <c r="I75" s="69"/>
      <c r="J75" s="70"/>
      <c r="K75" s="70"/>
      <c r="L75" s="70"/>
      <c r="M75" s="70"/>
      <c r="N75" s="70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2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63"/>
      <c r="AX75" s="63"/>
      <c r="AY75" s="63"/>
      <c r="AZ75" s="63"/>
      <c r="BA75" s="63"/>
      <c r="BB75" s="60"/>
      <c r="BC75" s="60"/>
      <c r="BD75" s="4"/>
    </row>
    <row r="76" spans="1:139" s="91" customFormat="1" ht="19.5" customHeight="1" thickBot="1">
      <c r="A76" s="55"/>
      <c r="B76" s="138" t="s">
        <v>12</v>
      </c>
      <c r="C76" s="135"/>
      <c r="D76" s="133"/>
      <c r="E76" s="134"/>
      <c r="F76" s="134"/>
      <c r="G76" s="134"/>
      <c r="H76" s="134"/>
      <c r="I76" s="135"/>
      <c r="J76" s="133" t="s">
        <v>15</v>
      </c>
      <c r="K76" s="134"/>
      <c r="L76" s="134"/>
      <c r="M76" s="134"/>
      <c r="N76" s="135"/>
      <c r="O76" s="133" t="s">
        <v>36</v>
      </c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5"/>
      <c r="AW76" s="133" t="s">
        <v>19</v>
      </c>
      <c r="AX76" s="134"/>
      <c r="AY76" s="134"/>
      <c r="AZ76" s="134"/>
      <c r="BA76" s="135"/>
      <c r="BB76" s="133"/>
      <c r="BC76" s="136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6"/>
      <c r="BW76" s="96"/>
      <c r="BX76" s="95"/>
      <c r="BY76" s="95"/>
      <c r="BZ76" s="95"/>
      <c r="CA76" s="95"/>
      <c r="CB76" s="95"/>
      <c r="CC76" s="46"/>
      <c r="CD76" s="46"/>
      <c r="CE76" s="46"/>
      <c r="CF76" s="46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</row>
    <row r="77" spans="1:56" ht="15.75" customHeight="1">
      <c r="A77" s="55"/>
      <c r="B77" s="99">
        <v>21</v>
      </c>
      <c r="C77" s="100"/>
      <c r="D77" s="107"/>
      <c r="E77" s="108"/>
      <c r="F77" s="108"/>
      <c r="G77" s="108"/>
      <c r="H77" s="108"/>
      <c r="I77" s="109"/>
      <c r="J77" s="117">
        <f>J73+$V$66*$Y$66+$AL$66</f>
        <v>11.536111111111113</v>
      </c>
      <c r="K77" s="118"/>
      <c r="L77" s="118"/>
      <c r="M77" s="118"/>
      <c r="N77" s="119"/>
      <c r="O77" s="113" t="str">
        <f>IF(ISBLANK($AZ$43),"",IF($CI$32&gt;0,"ACHTUNG! Mannschaften gleich!",$BY$32))</f>
        <v>SGM Gaisbach/Kupferzell</v>
      </c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58" t="s">
        <v>18</v>
      </c>
      <c r="AF77" s="114" t="str">
        <f>IF(ISBLANK($AZ$47),"",IF($CJ$44&gt;0,"ACHTUNG! Mannschaften gleich!",$BY$44))</f>
        <v>SpVgg Gammesfeld</v>
      </c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37"/>
      <c r="AW77" s="103">
        <v>4</v>
      </c>
      <c r="AX77" s="104"/>
      <c r="AY77" s="104" t="s">
        <v>17</v>
      </c>
      <c r="AZ77" s="104">
        <v>2</v>
      </c>
      <c r="BA77" s="123"/>
      <c r="BB77" s="99"/>
      <c r="BC77" s="100"/>
      <c r="BD77" s="4"/>
    </row>
    <row r="78" spans="1:139" s="6" customFormat="1" ht="12" customHeight="1" thickBot="1">
      <c r="A78" s="67"/>
      <c r="B78" s="101"/>
      <c r="C78" s="102"/>
      <c r="D78" s="110"/>
      <c r="E78" s="111"/>
      <c r="F78" s="111"/>
      <c r="G78" s="111"/>
      <c r="H78" s="111"/>
      <c r="I78" s="112"/>
      <c r="J78" s="120"/>
      <c r="K78" s="121"/>
      <c r="L78" s="121"/>
      <c r="M78" s="121"/>
      <c r="N78" s="122"/>
      <c r="O78" s="115" t="s">
        <v>46</v>
      </c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68"/>
      <c r="AF78" s="116" t="s">
        <v>47</v>
      </c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27"/>
      <c r="AW78" s="105"/>
      <c r="AX78" s="106"/>
      <c r="AY78" s="106"/>
      <c r="AZ78" s="106"/>
      <c r="BA78" s="124"/>
      <c r="BB78" s="101"/>
      <c r="BC78" s="102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50"/>
      <c r="BW78" s="50"/>
      <c r="BX78" s="49"/>
      <c r="BY78" s="49"/>
      <c r="BZ78" s="49"/>
      <c r="CA78" s="49"/>
      <c r="CB78" s="49"/>
      <c r="CC78" s="51"/>
      <c r="CD78" s="51"/>
      <c r="CE78" s="51"/>
      <c r="CF78" s="51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</row>
    <row r="79" spans="1:56" ht="3.75" customHeight="1" thickBo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4"/>
    </row>
    <row r="80" spans="1:139" s="91" customFormat="1" ht="19.5" customHeight="1" thickBot="1">
      <c r="A80" s="55"/>
      <c r="B80" s="138" t="s">
        <v>12</v>
      </c>
      <c r="C80" s="135"/>
      <c r="D80" s="133"/>
      <c r="E80" s="134"/>
      <c r="F80" s="134"/>
      <c r="G80" s="134"/>
      <c r="H80" s="134"/>
      <c r="I80" s="135"/>
      <c r="J80" s="133" t="s">
        <v>15</v>
      </c>
      <c r="K80" s="134"/>
      <c r="L80" s="134"/>
      <c r="M80" s="134"/>
      <c r="N80" s="135"/>
      <c r="O80" s="133" t="s">
        <v>37</v>
      </c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5"/>
      <c r="AW80" s="133" t="s">
        <v>19</v>
      </c>
      <c r="AX80" s="134"/>
      <c r="AY80" s="134"/>
      <c r="AZ80" s="134"/>
      <c r="BA80" s="135"/>
      <c r="BB80" s="133"/>
      <c r="BC80" s="136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6"/>
      <c r="BW80" s="96"/>
      <c r="BX80" s="95"/>
      <c r="BY80" s="95"/>
      <c r="BZ80" s="95"/>
      <c r="CA80" s="95"/>
      <c r="CB80" s="95"/>
      <c r="CC80" s="46"/>
      <c r="CD80" s="46"/>
      <c r="CE80" s="46"/>
      <c r="CF80" s="46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</row>
    <row r="81" spans="1:56" ht="15.75" customHeight="1">
      <c r="A81" s="55"/>
      <c r="B81" s="99">
        <v>22</v>
      </c>
      <c r="C81" s="100"/>
      <c r="D81" s="107"/>
      <c r="E81" s="108"/>
      <c r="F81" s="108"/>
      <c r="G81" s="108"/>
      <c r="H81" s="108"/>
      <c r="I81" s="109"/>
      <c r="J81" s="117">
        <f>J77+$V$66*$Y$66+$AL$66</f>
        <v>11.543750000000003</v>
      </c>
      <c r="K81" s="118"/>
      <c r="L81" s="118"/>
      <c r="M81" s="118"/>
      <c r="N81" s="119"/>
      <c r="O81" s="113" t="str">
        <f>IF(ISBLANK($AZ$45),"",IF($CJ$38&gt;0,"ACHTUNG! Mannschaften gleich!",$BY$38))</f>
        <v>SGM Rot am See/Brettheim</v>
      </c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58" t="s">
        <v>18</v>
      </c>
      <c r="AF81" s="114" t="str">
        <f>IF(ISBLANK($AZ$47),"",IF($CJ$43&gt;0,"ACHTUNG! Mannschaften gleich!",$BY$43))</f>
        <v>SGM Waldbach / Unterh. / Bretzfeld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37"/>
      <c r="AW81" s="103">
        <v>5</v>
      </c>
      <c r="AX81" s="104"/>
      <c r="AY81" s="104" t="s">
        <v>17</v>
      </c>
      <c r="AZ81" s="104">
        <v>6</v>
      </c>
      <c r="BA81" s="123"/>
      <c r="BB81" s="99"/>
      <c r="BC81" s="100"/>
      <c r="BD81" s="4"/>
    </row>
    <row r="82" spans="1:56" ht="12" customHeight="1" thickBot="1">
      <c r="A82" s="55"/>
      <c r="B82" s="101"/>
      <c r="C82" s="102"/>
      <c r="D82" s="110"/>
      <c r="E82" s="111"/>
      <c r="F82" s="111"/>
      <c r="G82" s="111"/>
      <c r="H82" s="111"/>
      <c r="I82" s="112"/>
      <c r="J82" s="120"/>
      <c r="K82" s="121"/>
      <c r="L82" s="121"/>
      <c r="M82" s="121"/>
      <c r="N82" s="122"/>
      <c r="O82" s="115" t="s">
        <v>48</v>
      </c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68"/>
      <c r="AF82" s="116" t="s">
        <v>49</v>
      </c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27"/>
      <c r="AW82" s="105"/>
      <c r="AX82" s="106"/>
      <c r="AY82" s="106"/>
      <c r="AZ82" s="106"/>
      <c r="BA82" s="124"/>
      <c r="BB82" s="101"/>
      <c r="BC82" s="102"/>
      <c r="BD82" s="4"/>
    </row>
    <row r="83" spans="1:56" ht="11.25" customHeight="1" thickBot="1">
      <c r="A83" s="55"/>
      <c r="B83" s="60"/>
      <c r="C83" s="60"/>
      <c r="D83" s="69"/>
      <c r="E83" s="69"/>
      <c r="F83" s="69"/>
      <c r="G83" s="69"/>
      <c r="H83" s="69"/>
      <c r="I83" s="69"/>
      <c r="J83" s="70"/>
      <c r="K83" s="70"/>
      <c r="L83" s="70"/>
      <c r="M83" s="70"/>
      <c r="N83" s="70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2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63"/>
      <c r="AX83" s="63"/>
      <c r="AY83" s="63"/>
      <c r="AZ83" s="63"/>
      <c r="BA83" s="63"/>
      <c r="BB83" s="60"/>
      <c r="BC83" s="60"/>
      <c r="BD83" s="4"/>
    </row>
    <row r="84" spans="1:139" s="91" customFormat="1" ht="19.5" customHeight="1" thickBot="1">
      <c r="A84" s="55"/>
      <c r="B84" s="128" t="s">
        <v>12</v>
      </c>
      <c r="C84" s="129"/>
      <c r="D84" s="130"/>
      <c r="E84" s="131"/>
      <c r="F84" s="131"/>
      <c r="G84" s="131"/>
      <c r="H84" s="131"/>
      <c r="I84" s="129"/>
      <c r="J84" s="130" t="s">
        <v>15</v>
      </c>
      <c r="K84" s="131"/>
      <c r="L84" s="131"/>
      <c r="M84" s="131"/>
      <c r="N84" s="129"/>
      <c r="O84" s="130" t="s">
        <v>54</v>
      </c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29"/>
      <c r="AW84" s="130" t="s">
        <v>19</v>
      </c>
      <c r="AX84" s="131"/>
      <c r="AY84" s="131"/>
      <c r="AZ84" s="131"/>
      <c r="BA84" s="129"/>
      <c r="BB84" s="130"/>
      <c r="BC84" s="132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96"/>
      <c r="BX84" s="95"/>
      <c r="BY84" s="95"/>
      <c r="BZ84" s="95"/>
      <c r="CA84" s="95"/>
      <c r="CB84" s="95"/>
      <c r="CC84" s="46"/>
      <c r="CD84" s="46"/>
      <c r="CE84" s="46"/>
      <c r="CF84" s="46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</row>
    <row r="85" spans="1:56" ht="15.75" customHeight="1">
      <c r="A85" s="55"/>
      <c r="B85" s="99">
        <v>23</v>
      </c>
      <c r="C85" s="100"/>
      <c r="D85" s="107"/>
      <c r="E85" s="108"/>
      <c r="F85" s="108"/>
      <c r="G85" s="108"/>
      <c r="H85" s="108"/>
      <c r="I85" s="109"/>
      <c r="J85" s="117">
        <f>J81+$V$66*$Y$66+$AL$66</f>
        <v>11.551388888888892</v>
      </c>
      <c r="K85" s="118"/>
      <c r="L85" s="118"/>
      <c r="M85" s="118"/>
      <c r="N85" s="119"/>
      <c r="O85" s="113" t="str">
        <f>IF(ISBLANK($AZ$69)," ",IF($AW$69&gt;$AZ$69,$O$69,IF($AZ$69&gt;$AW$69,$AF$69)))</f>
        <v>SGM Markelsheim / Elpersheim</v>
      </c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58" t="s">
        <v>18</v>
      </c>
      <c r="AF85" s="125" t="str">
        <f>IF(ISBLANK($AZ$73)," ",IF($AW$73&gt;$AZ$73,$O$73,IF($AZ$73&gt;$AW$73,$AF$73)))</f>
        <v>SGM Satteldorf / Crailsheim</v>
      </c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6"/>
      <c r="AW85" s="103">
        <v>4</v>
      </c>
      <c r="AX85" s="104"/>
      <c r="AY85" s="104" t="s">
        <v>17</v>
      </c>
      <c r="AZ85" s="104">
        <v>6</v>
      </c>
      <c r="BA85" s="123"/>
      <c r="BB85" s="99"/>
      <c r="BC85" s="100"/>
      <c r="BD85" s="4"/>
    </row>
    <row r="86" spans="1:139" s="6" customFormat="1" ht="12" customHeight="1" thickBot="1">
      <c r="A86" s="67"/>
      <c r="B86" s="101"/>
      <c r="C86" s="102"/>
      <c r="D86" s="110"/>
      <c r="E86" s="111"/>
      <c r="F86" s="111"/>
      <c r="G86" s="111"/>
      <c r="H86" s="111"/>
      <c r="I86" s="112"/>
      <c r="J86" s="120"/>
      <c r="K86" s="121"/>
      <c r="L86" s="121"/>
      <c r="M86" s="121"/>
      <c r="N86" s="122"/>
      <c r="O86" s="115" t="s">
        <v>32</v>
      </c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68"/>
      <c r="AF86" s="116" t="s">
        <v>33</v>
      </c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27"/>
      <c r="AW86" s="105"/>
      <c r="AX86" s="106"/>
      <c r="AY86" s="106"/>
      <c r="AZ86" s="106"/>
      <c r="BA86" s="124"/>
      <c r="BB86" s="101"/>
      <c r="BC86" s="102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50"/>
      <c r="BW86" s="50"/>
      <c r="BX86" s="49"/>
      <c r="BY86" s="49"/>
      <c r="BZ86" s="49"/>
      <c r="CA86" s="49"/>
      <c r="CB86" s="49"/>
      <c r="CC86" s="51"/>
      <c r="CD86" s="51"/>
      <c r="CE86" s="51"/>
      <c r="CF86" s="51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</row>
    <row r="87" spans="1:56" ht="3.75" customHeight="1" thickBo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4"/>
    </row>
    <row r="88" spans="1:139" s="91" customFormat="1" ht="19.5" customHeight="1" thickBot="1">
      <c r="A88" s="55"/>
      <c r="B88" s="128" t="s">
        <v>12</v>
      </c>
      <c r="C88" s="129"/>
      <c r="D88" s="130"/>
      <c r="E88" s="131"/>
      <c r="F88" s="131"/>
      <c r="G88" s="131"/>
      <c r="H88" s="131"/>
      <c r="I88" s="129"/>
      <c r="J88" s="130" t="s">
        <v>15</v>
      </c>
      <c r="K88" s="131"/>
      <c r="L88" s="131"/>
      <c r="M88" s="131"/>
      <c r="N88" s="129"/>
      <c r="O88" s="130" t="s">
        <v>55</v>
      </c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29"/>
      <c r="AW88" s="130" t="s">
        <v>19</v>
      </c>
      <c r="AX88" s="131"/>
      <c r="AY88" s="131"/>
      <c r="AZ88" s="131"/>
      <c r="BA88" s="129"/>
      <c r="BB88" s="130"/>
      <c r="BC88" s="132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6"/>
      <c r="BX88" s="95"/>
      <c r="BY88" s="95"/>
      <c r="BZ88" s="95"/>
      <c r="CA88" s="95"/>
      <c r="CB88" s="95"/>
      <c r="CC88" s="46"/>
      <c r="CD88" s="46"/>
      <c r="CE88" s="46"/>
      <c r="CF88" s="46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</row>
    <row r="89" spans="1:56" ht="15.75" customHeight="1">
      <c r="A89" s="55"/>
      <c r="B89" s="99">
        <v>24</v>
      </c>
      <c r="C89" s="100"/>
      <c r="D89" s="107"/>
      <c r="E89" s="108"/>
      <c r="F89" s="108"/>
      <c r="G89" s="108"/>
      <c r="H89" s="108"/>
      <c r="I89" s="109"/>
      <c r="J89" s="117">
        <f>J85+$V$66*$Y$66+$AL$66</f>
        <v>11.559027777777782</v>
      </c>
      <c r="K89" s="118"/>
      <c r="L89" s="118"/>
      <c r="M89" s="118"/>
      <c r="N89" s="119"/>
      <c r="O89" s="113" t="str">
        <f>IF(ISBLANK($AZ$77)," ",IF($AW$77&gt;$AZ$77,$O$77,IF($AZ$77&gt;$AW$77,$AF$77)))</f>
        <v>SGM Gaisbach/Kupferzell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58" t="s">
        <v>18</v>
      </c>
      <c r="AF89" s="125" t="str">
        <f>IF(ISBLANK($AZ$81)," ",IF($AW$81&gt;$AZ$81,$O$81,IF($AZ$81&gt;$AW$81,$AF$81)))</f>
        <v>SGM Waldbach / Unterh. / Bretzfeld</v>
      </c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6"/>
      <c r="AW89" s="103">
        <v>4</v>
      </c>
      <c r="AX89" s="104"/>
      <c r="AY89" s="104" t="s">
        <v>17</v>
      </c>
      <c r="AZ89" s="104">
        <v>1</v>
      </c>
      <c r="BA89" s="123"/>
      <c r="BB89" s="99"/>
      <c r="BC89" s="100"/>
      <c r="BD89" s="4"/>
    </row>
    <row r="90" spans="1:56" ht="12" customHeight="1" thickBot="1">
      <c r="A90" s="55"/>
      <c r="B90" s="101"/>
      <c r="C90" s="102"/>
      <c r="D90" s="110"/>
      <c r="E90" s="111"/>
      <c r="F90" s="111"/>
      <c r="G90" s="111"/>
      <c r="H90" s="111"/>
      <c r="I90" s="112"/>
      <c r="J90" s="120"/>
      <c r="K90" s="121"/>
      <c r="L90" s="121"/>
      <c r="M90" s="121"/>
      <c r="N90" s="122"/>
      <c r="O90" s="115" t="s">
        <v>41</v>
      </c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68"/>
      <c r="AF90" s="116" t="s">
        <v>42</v>
      </c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27"/>
      <c r="AW90" s="105"/>
      <c r="AX90" s="106"/>
      <c r="AY90" s="106"/>
      <c r="AZ90" s="106"/>
      <c r="BA90" s="124"/>
      <c r="BB90" s="101"/>
      <c r="BC90" s="102"/>
      <c r="BD90" s="4"/>
    </row>
    <row r="91" spans="1:56" ht="11.25" customHeight="1" thickBot="1">
      <c r="A91" s="55"/>
      <c r="B91" s="60"/>
      <c r="C91" s="60"/>
      <c r="D91" s="69"/>
      <c r="E91" s="69"/>
      <c r="F91" s="69"/>
      <c r="G91" s="69"/>
      <c r="H91" s="69"/>
      <c r="I91" s="69"/>
      <c r="J91" s="70"/>
      <c r="K91" s="70"/>
      <c r="L91" s="70"/>
      <c r="M91" s="70"/>
      <c r="N91" s="70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63"/>
      <c r="AX91" s="63"/>
      <c r="AY91" s="63"/>
      <c r="AZ91" s="63"/>
      <c r="BA91" s="63"/>
      <c r="BB91" s="60"/>
      <c r="BC91" s="60"/>
      <c r="BD91" s="4"/>
    </row>
    <row r="92" spans="1:139" s="91" customFormat="1" ht="19.5" customHeight="1" thickBot="1">
      <c r="A92" s="55"/>
      <c r="B92" s="258" t="s">
        <v>12</v>
      </c>
      <c r="C92" s="259"/>
      <c r="D92" s="260"/>
      <c r="E92" s="261"/>
      <c r="F92" s="261"/>
      <c r="G92" s="261"/>
      <c r="H92" s="261"/>
      <c r="I92" s="259"/>
      <c r="J92" s="260" t="s">
        <v>15</v>
      </c>
      <c r="K92" s="261"/>
      <c r="L92" s="261"/>
      <c r="M92" s="261"/>
      <c r="N92" s="259"/>
      <c r="O92" s="260" t="s">
        <v>30</v>
      </c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59"/>
      <c r="AW92" s="260" t="s">
        <v>19</v>
      </c>
      <c r="AX92" s="261"/>
      <c r="AY92" s="261"/>
      <c r="AZ92" s="261"/>
      <c r="BA92" s="259"/>
      <c r="BB92" s="260"/>
      <c r="BC92" s="263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6"/>
      <c r="BW92" s="96"/>
      <c r="BX92" s="95"/>
      <c r="BY92" s="95"/>
      <c r="BZ92" s="95"/>
      <c r="CA92" s="95"/>
      <c r="CB92" s="95"/>
      <c r="CC92" s="46"/>
      <c r="CD92" s="46"/>
      <c r="CE92" s="46"/>
      <c r="CF92" s="46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</row>
    <row r="93" spans="1:57" ht="15.75" customHeight="1">
      <c r="A93" s="55"/>
      <c r="B93" s="99">
        <v>25</v>
      </c>
      <c r="C93" s="100"/>
      <c r="D93" s="107"/>
      <c r="E93" s="108"/>
      <c r="F93" s="108"/>
      <c r="G93" s="108"/>
      <c r="H93" s="108"/>
      <c r="I93" s="109"/>
      <c r="J93" s="117">
        <f>J89+$V$66*$Y$66+$AL$66</f>
        <v>11.566666666666672</v>
      </c>
      <c r="K93" s="118"/>
      <c r="L93" s="118"/>
      <c r="M93" s="118"/>
      <c r="N93" s="119"/>
      <c r="O93" s="262" t="str">
        <f>IF(ISBLANK($AZ$85)," ",IF($AW$85&lt;$AZ$85,$O$85,IF($AZ$85&lt;$AW$85,$AF$85)))</f>
        <v>SGM Markelsheim / Elpersheim</v>
      </c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58" t="s">
        <v>18</v>
      </c>
      <c r="AF93" s="125" t="str">
        <f>IF(ISBLANK($AZ$89)," ",IF($AW$89&lt;$AZ$89,$O$89,IF($AZ$89&lt;$AW$89,$AF$89)))</f>
        <v>SGM Waldbach / Unterh. / Bretzfeld</v>
      </c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6"/>
      <c r="AW93" s="103">
        <v>1</v>
      </c>
      <c r="AX93" s="104"/>
      <c r="AY93" s="104" t="s">
        <v>17</v>
      </c>
      <c r="AZ93" s="104">
        <v>0</v>
      </c>
      <c r="BA93" s="123"/>
      <c r="BB93" s="99"/>
      <c r="BC93" s="100"/>
      <c r="BD93" s="4"/>
      <c r="BE93" s="11" t="s">
        <v>58</v>
      </c>
    </row>
    <row r="94" spans="1:139" s="6" customFormat="1" ht="12" customHeight="1" thickBot="1">
      <c r="A94" s="67"/>
      <c r="B94" s="101"/>
      <c r="C94" s="102"/>
      <c r="D94" s="110"/>
      <c r="E94" s="111"/>
      <c r="F94" s="111"/>
      <c r="G94" s="111"/>
      <c r="H94" s="111"/>
      <c r="I94" s="112"/>
      <c r="J94" s="120"/>
      <c r="K94" s="121"/>
      <c r="L94" s="121"/>
      <c r="M94" s="121"/>
      <c r="N94" s="122"/>
      <c r="O94" s="115" t="s">
        <v>50</v>
      </c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68"/>
      <c r="AF94" s="116" t="s">
        <v>52</v>
      </c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27"/>
      <c r="AW94" s="105"/>
      <c r="AX94" s="106"/>
      <c r="AY94" s="106"/>
      <c r="AZ94" s="106"/>
      <c r="BA94" s="124"/>
      <c r="BB94" s="101"/>
      <c r="BC94" s="102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50"/>
      <c r="BW94" s="50"/>
      <c r="BX94" s="49"/>
      <c r="BY94" s="49"/>
      <c r="BZ94" s="49"/>
      <c r="CA94" s="49"/>
      <c r="CB94" s="49"/>
      <c r="CC94" s="51"/>
      <c r="CD94" s="51"/>
      <c r="CE94" s="51"/>
      <c r="CF94" s="51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</row>
    <row r="95" spans="1:56" ht="3.75" customHeight="1" thickBo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4"/>
    </row>
    <row r="96" spans="1:139" s="91" customFormat="1" ht="19.5" customHeight="1" thickBot="1">
      <c r="A96" s="55"/>
      <c r="B96" s="258" t="s">
        <v>12</v>
      </c>
      <c r="C96" s="259"/>
      <c r="D96" s="260"/>
      <c r="E96" s="261"/>
      <c r="F96" s="261"/>
      <c r="G96" s="261"/>
      <c r="H96" s="261"/>
      <c r="I96" s="259"/>
      <c r="J96" s="260" t="s">
        <v>15</v>
      </c>
      <c r="K96" s="261"/>
      <c r="L96" s="261"/>
      <c r="M96" s="261"/>
      <c r="N96" s="259"/>
      <c r="O96" s="260" t="s">
        <v>31</v>
      </c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59"/>
      <c r="AW96" s="260" t="s">
        <v>19</v>
      </c>
      <c r="AX96" s="261"/>
      <c r="AY96" s="261"/>
      <c r="AZ96" s="261"/>
      <c r="BA96" s="259"/>
      <c r="BB96" s="260"/>
      <c r="BC96" s="263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6"/>
      <c r="BW96" s="96"/>
      <c r="BX96" s="95"/>
      <c r="BY96" s="95"/>
      <c r="BZ96" s="95"/>
      <c r="CA96" s="95"/>
      <c r="CB96" s="95"/>
      <c r="CC96" s="46"/>
      <c r="CD96" s="46"/>
      <c r="CE96" s="46"/>
      <c r="CF96" s="46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</row>
    <row r="97" spans="1:56" ht="15.75" customHeight="1">
      <c r="A97" s="55"/>
      <c r="B97" s="99">
        <v>26</v>
      </c>
      <c r="C97" s="100"/>
      <c r="D97" s="107"/>
      <c r="E97" s="108"/>
      <c r="F97" s="108"/>
      <c r="G97" s="108"/>
      <c r="H97" s="108"/>
      <c r="I97" s="109"/>
      <c r="J97" s="117">
        <f>J93+$V$66*$Y$66+$AL$66</f>
        <v>11.574305555555561</v>
      </c>
      <c r="K97" s="118"/>
      <c r="L97" s="118"/>
      <c r="M97" s="118"/>
      <c r="N97" s="119"/>
      <c r="O97" s="262" t="str">
        <f>IF(ISBLANK($AZ$85)," ",IF($AW$85&gt;$AZ$85,$O$85,IF($AZ$85&gt;$AW$85,$AF$85)))</f>
        <v>SGM Satteldorf / Crailsheim</v>
      </c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58" t="s">
        <v>18</v>
      </c>
      <c r="AF97" s="125" t="str">
        <f>IF(ISBLANK($AZ$89)," ",IF($AW$89&gt;$AZ$89,$O$89,IF($AZ$89&gt;$AW$89,$AF$89)))</f>
        <v>SGM Gaisbach/Kupferzell</v>
      </c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6"/>
      <c r="AW97" s="103">
        <v>3</v>
      </c>
      <c r="AX97" s="104"/>
      <c r="AY97" s="104" t="s">
        <v>17</v>
      </c>
      <c r="AZ97" s="104">
        <v>2</v>
      </c>
      <c r="BA97" s="123"/>
      <c r="BB97" s="99"/>
      <c r="BC97" s="100"/>
      <c r="BD97" s="4"/>
    </row>
    <row r="98" spans="1:56" ht="12" customHeight="1" thickBot="1">
      <c r="A98" s="55"/>
      <c r="B98" s="101"/>
      <c r="C98" s="102"/>
      <c r="D98" s="110"/>
      <c r="E98" s="111"/>
      <c r="F98" s="111"/>
      <c r="G98" s="111"/>
      <c r="H98" s="111"/>
      <c r="I98" s="112"/>
      <c r="J98" s="120"/>
      <c r="K98" s="121"/>
      <c r="L98" s="121"/>
      <c r="M98" s="121"/>
      <c r="N98" s="122"/>
      <c r="O98" s="115" t="s">
        <v>51</v>
      </c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68"/>
      <c r="AF98" s="116" t="s">
        <v>53</v>
      </c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27"/>
      <c r="AW98" s="105"/>
      <c r="AX98" s="106"/>
      <c r="AY98" s="106"/>
      <c r="AZ98" s="106"/>
      <c r="BA98" s="124"/>
      <c r="BB98" s="101"/>
      <c r="BC98" s="102"/>
      <c r="BD98" s="4"/>
    </row>
    <row r="99" spans="1:56" ht="6.75" customHeight="1" thickBo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4"/>
    </row>
    <row r="100" spans="1:84" ht="20.25" customHeight="1">
      <c r="A100" s="55"/>
      <c r="B100" s="55"/>
      <c r="C100" s="55"/>
      <c r="D100" s="55"/>
      <c r="E100" s="55"/>
      <c r="F100" s="55"/>
      <c r="G100" s="55"/>
      <c r="H100" s="55"/>
      <c r="I100" s="288" t="s">
        <v>6</v>
      </c>
      <c r="J100" s="289"/>
      <c r="K100" s="289"/>
      <c r="L100" s="73"/>
      <c r="M100" s="254" t="str">
        <f>IF(ISBLANK($AZ$97)," ",IF($AW$97&gt;$AZ$97,$O$97,IF($AZ$97&gt;$AW$97,$AF$97)))</f>
        <v>SGM Satteldorf / Crailsheim</v>
      </c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5"/>
      <c r="AW100" s="55"/>
      <c r="AX100" s="55"/>
      <c r="AY100" s="55"/>
      <c r="AZ100" s="55"/>
      <c r="BA100" s="55"/>
      <c r="BB100" s="55"/>
      <c r="BC100" s="55"/>
      <c r="BD100" s="4"/>
      <c r="BX100" s="12"/>
      <c r="BY100" s="12"/>
      <c r="BZ100" s="12"/>
      <c r="CA100" s="12"/>
      <c r="CB100" s="12"/>
      <c r="CC100" s="14"/>
      <c r="CD100" s="14"/>
      <c r="CE100" s="14"/>
      <c r="CF100" s="14"/>
    </row>
    <row r="101" spans="1:84" ht="20.25" customHeight="1">
      <c r="A101" s="55"/>
      <c r="B101" s="55"/>
      <c r="C101" s="55"/>
      <c r="D101" s="55"/>
      <c r="E101" s="55"/>
      <c r="F101" s="55"/>
      <c r="G101" s="55"/>
      <c r="H101" s="55"/>
      <c r="I101" s="282" t="s">
        <v>7</v>
      </c>
      <c r="J101" s="283"/>
      <c r="K101" s="283"/>
      <c r="L101" s="74"/>
      <c r="M101" s="284" t="str">
        <f>IF(ISBLANK($AZ$97)," ",IF($AW$97&lt;$AZ$97,$O$97,IF($AZ$97&lt;$AW$97,$AF$97)))</f>
        <v>SGM Gaisbach/Kupferzell</v>
      </c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5"/>
      <c r="AW101" s="55"/>
      <c r="AX101" s="55"/>
      <c r="AY101" s="55"/>
      <c r="AZ101" s="55"/>
      <c r="BA101" s="55"/>
      <c r="BB101" s="55"/>
      <c r="BC101" s="55"/>
      <c r="BD101" s="4"/>
      <c r="BX101" s="12"/>
      <c r="BY101" s="12"/>
      <c r="BZ101" s="12"/>
      <c r="CA101" s="12"/>
      <c r="CB101" s="12"/>
      <c r="CC101" s="14"/>
      <c r="CD101" s="14"/>
      <c r="CE101" s="14"/>
      <c r="CF101" s="14"/>
    </row>
    <row r="102" spans="1:84" ht="20.25" customHeight="1">
      <c r="A102" s="55"/>
      <c r="B102" s="55"/>
      <c r="C102" s="55"/>
      <c r="D102" s="55"/>
      <c r="E102" s="55"/>
      <c r="F102" s="55"/>
      <c r="G102" s="55"/>
      <c r="H102" s="55"/>
      <c r="I102" s="282" t="s">
        <v>8</v>
      </c>
      <c r="J102" s="283"/>
      <c r="K102" s="283"/>
      <c r="L102" s="74"/>
      <c r="M102" s="284" t="str">
        <f>IF(ISBLANK($AZ$93)," ",IF($AW$93&gt;$AZ$93,$O$93,IF($AZ$93&gt;$AW$93,$AF$93)))</f>
        <v>SGM Markelsheim / Elpersheim</v>
      </c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5"/>
      <c r="AW102" s="55"/>
      <c r="AX102" s="55"/>
      <c r="AY102" s="55"/>
      <c r="AZ102" s="55"/>
      <c r="BA102" s="55"/>
      <c r="BB102" s="55"/>
      <c r="BC102" s="55"/>
      <c r="BD102" s="4"/>
      <c r="BX102" s="12"/>
      <c r="BY102" s="12"/>
      <c r="BZ102" s="12"/>
      <c r="CA102" s="12"/>
      <c r="CB102" s="12"/>
      <c r="CC102" s="14"/>
      <c r="CD102" s="14"/>
      <c r="CE102" s="14"/>
      <c r="CF102" s="14"/>
    </row>
    <row r="103" spans="1:84" ht="20.25" customHeight="1" thickBot="1">
      <c r="A103" s="55"/>
      <c r="B103" s="55"/>
      <c r="C103" s="55"/>
      <c r="D103" s="55"/>
      <c r="E103" s="55"/>
      <c r="F103" s="55"/>
      <c r="G103" s="55"/>
      <c r="H103" s="55"/>
      <c r="I103" s="280" t="s">
        <v>9</v>
      </c>
      <c r="J103" s="281"/>
      <c r="K103" s="281"/>
      <c r="L103" s="75"/>
      <c r="M103" s="286" t="str">
        <f>IF(ISBLANK($AZ$93)," ",IF($AW$93&lt;$AZ$93,$O$93,IF($AZ$93&lt;$AW$93,$AF$93)))</f>
        <v>SGM Waldbach / Unterh. / Bretzfeld</v>
      </c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7"/>
      <c r="AW103" s="55"/>
      <c r="AX103" s="55"/>
      <c r="AY103" s="55"/>
      <c r="AZ103" s="55"/>
      <c r="BA103" s="55"/>
      <c r="BB103" s="55"/>
      <c r="BC103" s="55"/>
      <c r="BD103" s="4"/>
      <c r="BX103" s="12"/>
      <c r="BY103" s="12"/>
      <c r="BZ103" s="12"/>
      <c r="CA103" s="12"/>
      <c r="CB103" s="12"/>
      <c r="CC103" s="14"/>
      <c r="CD103" s="14"/>
      <c r="CE103" s="14"/>
      <c r="CF103" s="14"/>
    </row>
    <row r="104" spans="1:55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</row>
  </sheetData>
  <sheetProtection/>
  <mergeCells count="455">
    <mergeCell ref="BB93:BC94"/>
    <mergeCell ref="AW96:BA96"/>
    <mergeCell ref="BB96:BC96"/>
    <mergeCell ref="AW93:AX94"/>
    <mergeCell ref="AY93:AY94"/>
    <mergeCell ref="I102:K102"/>
    <mergeCell ref="AW97:AX98"/>
    <mergeCell ref="AY97:AY98"/>
    <mergeCell ref="AZ97:BA98"/>
    <mergeCell ref="I100:K100"/>
    <mergeCell ref="I103:K103"/>
    <mergeCell ref="I101:K101"/>
    <mergeCell ref="M101:AV101"/>
    <mergeCell ref="J93:N94"/>
    <mergeCell ref="AZ93:BA94"/>
    <mergeCell ref="M102:AV102"/>
    <mergeCell ref="M103:AV103"/>
    <mergeCell ref="AF94:AV94"/>
    <mergeCell ref="AF93:AV93"/>
    <mergeCell ref="AW69:AX70"/>
    <mergeCell ref="AY69:AY70"/>
    <mergeCell ref="AZ69:BA70"/>
    <mergeCell ref="AF70:AV70"/>
    <mergeCell ref="AV56:AW56"/>
    <mergeCell ref="O68:AV68"/>
    <mergeCell ref="R61:AC61"/>
    <mergeCell ref="AS56:AU56"/>
    <mergeCell ref="R59:AC59"/>
    <mergeCell ref="AL61:AN61"/>
    <mergeCell ref="O76:AV76"/>
    <mergeCell ref="O80:AV80"/>
    <mergeCell ref="AG55:AR55"/>
    <mergeCell ref="B64:BC64"/>
    <mergeCell ref="V66:W66"/>
    <mergeCell ref="Y66:AC66"/>
    <mergeCell ref="AL66:AP66"/>
    <mergeCell ref="P60:Q60"/>
    <mergeCell ref="AW68:BA68"/>
    <mergeCell ref="H66:L66"/>
    <mergeCell ref="CA52:CC52"/>
    <mergeCell ref="AF74:AV74"/>
    <mergeCell ref="BB68:BC68"/>
    <mergeCell ref="AF69:AV69"/>
    <mergeCell ref="BY68:CO68"/>
    <mergeCell ref="AD60:AF60"/>
    <mergeCell ref="AG60:AH60"/>
    <mergeCell ref="AJ60:AK60"/>
    <mergeCell ref="O72:AV72"/>
    <mergeCell ref="AE55:AF55"/>
    <mergeCell ref="R60:AC60"/>
    <mergeCell ref="AG61:AH61"/>
    <mergeCell ref="AJ61:AK61"/>
    <mergeCell ref="AD61:AF61"/>
    <mergeCell ref="A9:BD9"/>
    <mergeCell ref="AQ10:AS10"/>
    <mergeCell ref="AY56:AZ56"/>
    <mergeCell ref="BA56:BC56"/>
    <mergeCell ref="AE56:AF56"/>
    <mergeCell ref="V56:W56"/>
    <mergeCell ref="X56:Z56"/>
    <mergeCell ref="AG56:AR56"/>
    <mergeCell ref="CA30:CC30"/>
    <mergeCell ref="CA36:CC36"/>
    <mergeCell ref="CA42:CC42"/>
    <mergeCell ref="AS55:AU55"/>
    <mergeCell ref="AV55:AW55"/>
    <mergeCell ref="AV53:AW53"/>
    <mergeCell ref="B50:BC50"/>
    <mergeCell ref="AY55:AZ55"/>
    <mergeCell ref="BA55:BC55"/>
    <mergeCell ref="AS54:AU54"/>
    <mergeCell ref="B48:BC48"/>
    <mergeCell ref="AS53:AU53"/>
    <mergeCell ref="B69:C70"/>
    <mergeCell ref="D69:I70"/>
    <mergeCell ref="J69:N70"/>
    <mergeCell ref="O69:AD69"/>
    <mergeCell ref="O70:AD70"/>
    <mergeCell ref="X55:Z55"/>
    <mergeCell ref="V55:W55"/>
    <mergeCell ref="P58:AC58"/>
    <mergeCell ref="P61:Q61"/>
    <mergeCell ref="BB69:BC70"/>
    <mergeCell ref="B72:C72"/>
    <mergeCell ref="D72:I72"/>
    <mergeCell ref="J72:N72"/>
    <mergeCell ref="AW72:BA72"/>
    <mergeCell ref="BB72:BC72"/>
    <mergeCell ref="B68:C68"/>
    <mergeCell ref="D68:I68"/>
    <mergeCell ref="J68:N68"/>
    <mergeCell ref="B73:C74"/>
    <mergeCell ref="D73:I74"/>
    <mergeCell ref="J73:N74"/>
    <mergeCell ref="O73:AD73"/>
    <mergeCell ref="O74:AD74"/>
    <mergeCell ref="AF73:AV73"/>
    <mergeCell ref="A2:BD3"/>
    <mergeCell ref="A4:BD4"/>
    <mergeCell ref="A6:BD6"/>
    <mergeCell ref="A7:BD7"/>
    <mergeCell ref="A8:BD8"/>
    <mergeCell ref="A5:BD5"/>
    <mergeCell ref="U10:V10"/>
    <mergeCell ref="A11:BD11"/>
    <mergeCell ref="A12:BD12"/>
    <mergeCell ref="B13:BD13"/>
    <mergeCell ref="D10:G10"/>
    <mergeCell ref="H10:L10"/>
    <mergeCell ref="AW73:AX74"/>
    <mergeCell ref="AY73:AY74"/>
    <mergeCell ref="AZ73:BA74"/>
    <mergeCell ref="BB73:BC74"/>
    <mergeCell ref="M10:O10"/>
    <mergeCell ref="P10:T10"/>
    <mergeCell ref="AC10:AE10"/>
    <mergeCell ref="B92:C92"/>
    <mergeCell ref="D92:I92"/>
    <mergeCell ref="J92:N92"/>
    <mergeCell ref="O92:AV92"/>
    <mergeCell ref="AW92:BA92"/>
    <mergeCell ref="BB92:BC92"/>
    <mergeCell ref="B76:C76"/>
    <mergeCell ref="D76:I76"/>
    <mergeCell ref="J76:N76"/>
    <mergeCell ref="B93:C94"/>
    <mergeCell ref="D93:I94"/>
    <mergeCell ref="O93:AD93"/>
    <mergeCell ref="O94:AD94"/>
    <mergeCell ref="B84:C84"/>
    <mergeCell ref="D84:I84"/>
    <mergeCell ref="J84:N84"/>
    <mergeCell ref="B96:C96"/>
    <mergeCell ref="D96:I96"/>
    <mergeCell ref="J96:N96"/>
    <mergeCell ref="O96:AV96"/>
    <mergeCell ref="B97:C98"/>
    <mergeCell ref="D97:I98"/>
    <mergeCell ref="O97:AD97"/>
    <mergeCell ref="O98:AD98"/>
    <mergeCell ref="AF97:AV97"/>
    <mergeCell ref="AF98:AV98"/>
    <mergeCell ref="M100:AV100"/>
    <mergeCell ref="J97:N98"/>
    <mergeCell ref="AE19:AF19"/>
    <mergeCell ref="AE16:AF16"/>
    <mergeCell ref="AE17:AF17"/>
    <mergeCell ref="AE18:AF18"/>
    <mergeCell ref="AG19:BA19"/>
    <mergeCell ref="R22:AL22"/>
    <mergeCell ref="R23:AL23"/>
    <mergeCell ref="R24:AL24"/>
    <mergeCell ref="AH10:AK10"/>
    <mergeCell ref="X10:AB10"/>
    <mergeCell ref="B27:BC27"/>
    <mergeCell ref="D16:X16"/>
    <mergeCell ref="D17:X17"/>
    <mergeCell ref="D18:X18"/>
    <mergeCell ref="AL10:AP10"/>
    <mergeCell ref="B15:Z15"/>
    <mergeCell ref="AE15:BC15"/>
    <mergeCell ref="AG18:BA18"/>
    <mergeCell ref="BB34:BC34"/>
    <mergeCell ref="AV54:AW54"/>
    <mergeCell ref="AW38:AX38"/>
    <mergeCell ref="AW37:AX37"/>
    <mergeCell ref="AW35:AX35"/>
    <mergeCell ref="AZ35:BA35"/>
    <mergeCell ref="AZ37:BA37"/>
    <mergeCell ref="BB37:BC37"/>
    <mergeCell ref="AZ38:BA38"/>
    <mergeCell ref="B32:C32"/>
    <mergeCell ref="G31:I31"/>
    <mergeCell ref="AY54:AZ54"/>
    <mergeCell ref="BA54:BC54"/>
    <mergeCell ref="BB31:BC31"/>
    <mergeCell ref="AE52:AR52"/>
    <mergeCell ref="AS52:AU52"/>
    <mergeCell ref="AV52:AZ52"/>
    <mergeCell ref="BA52:BC52"/>
    <mergeCell ref="AZ34:BA34"/>
    <mergeCell ref="AG17:BA17"/>
    <mergeCell ref="BB16:BC16"/>
    <mergeCell ref="BB18:BC18"/>
    <mergeCell ref="BB19:BC19"/>
    <mergeCell ref="BB17:BC17"/>
    <mergeCell ref="AG16:BA16"/>
    <mergeCell ref="BB30:BC30"/>
    <mergeCell ref="B31:C31"/>
    <mergeCell ref="O31:AD31"/>
    <mergeCell ref="AF31:AV31"/>
    <mergeCell ref="J31:N31"/>
    <mergeCell ref="AW30:AX30"/>
    <mergeCell ref="AZ30:BA30"/>
    <mergeCell ref="AW31:AX31"/>
    <mergeCell ref="AZ31:BA31"/>
    <mergeCell ref="AF30:AV30"/>
    <mergeCell ref="O30:AD30"/>
    <mergeCell ref="B29:C29"/>
    <mergeCell ref="G29:I29"/>
    <mergeCell ref="D29:F29"/>
    <mergeCell ref="P24:Q24"/>
    <mergeCell ref="B30:C30"/>
    <mergeCell ref="G30:I30"/>
    <mergeCell ref="J30:N30"/>
    <mergeCell ref="J29:N29"/>
    <mergeCell ref="D30:F35"/>
    <mergeCell ref="Y16:Z16"/>
    <mergeCell ref="B17:C17"/>
    <mergeCell ref="Y19:Z19"/>
    <mergeCell ref="B16:C16"/>
    <mergeCell ref="Y17:Z17"/>
    <mergeCell ref="Y18:Z18"/>
    <mergeCell ref="D19:X19"/>
    <mergeCell ref="B18:C18"/>
    <mergeCell ref="B19:C19"/>
    <mergeCell ref="AM24:AN24"/>
    <mergeCell ref="P25:Q25"/>
    <mergeCell ref="AM25:AN25"/>
    <mergeCell ref="R25:AL25"/>
    <mergeCell ref="BB29:BC29"/>
    <mergeCell ref="AW29:BA29"/>
    <mergeCell ref="O29:AV29"/>
    <mergeCell ref="B36:C36"/>
    <mergeCell ref="B37:C37"/>
    <mergeCell ref="G37:I37"/>
    <mergeCell ref="J32:N32"/>
    <mergeCell ref="G32:I32"/>
    <mergeCell ref="O32:AD32"/>
    <mergeCell ref="B33:C33"/>
    <mergeCell ref="B34:C34"/>
    <mergeCell ref="B35:C35"/>
    <mergeCell ref="G34:I34"/>
    <mergeCell ref="AF32:AV32"/>
    <mergeCell ref="AF34:AV34"/>
    <mergeCell ref="B47:C47"/>
    <mergeCell ref="B40:C40"/>
    <mergeCell ref="B41:C41"/>
    <mergeCell ref="B42:C42"/>
    <mergeCell ref="B43:C43"/>
    <mergeCell ref="B44:C44"/>
    <mergeCell ref="B45:C45"/>
    <mergeCell ref="B46:C46"/>
    <mergeCell ref="G41:I41"/>
    <mergeCell ref="G43:I43"/>
    <mergeCell ref="G45:I45"/>
    <mergeCell ref="G42:I42"/>
    <mergeCell ref="G44:I44"/>
    <mergeCell ref="D36:F41"/>
    <mergeCell ref="G46:I46"/>
    <mergeCell ref="B38:C38"/>
    <mergeCell ref="B39:C39"/>
    <mergeCell ref="AZ33:BA33"/>
    <mergeCell ref="BB33:BC33"/>
    <mergeCell ref="AW32:AX32"/>
    <mergeCell ref="AZ32:BA32"/>
    <mergeCell ref="J33:N33"/>
    <mergeCell ref="O33:AD33"/>
    <mergeCell ref="BB32:BC32"/>
    <mergeCell ref="AW34:AX34"/>
    <mergeCell ref="AF33:AV33"/>
    <mergeCell ref="AW33:AX33"/>
    <mergeCell ref="G35:I35"/>
    <mergeCell ref="J35:N35"/>
    <mergeCell ref="O35:AD35"/>
    <mergeCell ref="J34:N34"/>
    <mergeCell ref="O34:AD34"/>
    <mergeCell ref="AF35:AV35"/>
    <mergeCell ref="G33:I33"/>
    <mergeCell ref="AF38:AV38"/>
    <mergeCell ref="G36:I36"/>
    <mergeCell ref="BB35:BC35"/>
    <mergeCell ref="J36:N36"/>
    <mergeCell ref="O36:AD36"/>
    <mergeCell ref="AF36:AV36"/>
    <mergeCell ref="AW36:AX36"/>
    <mergeCell ref="AZ36:BA36"/>
    <mergeCell ref="BB36:BC36"/>
    <mergeCell ref="BB38:BC38"/>
    <mergeCell ref="AW39:AX39"/>
    <mergeCell ref="G38:I38"/>
    <mergeCell ref="G39:I39"/>
    <mergeCell ref="J39:N39"/>
    <mergeCell ref="O39:AD39"/>
    <mergeCell ref="J37:N37"/>
    <mergeCell ref="O37:AD37"/>
    <mergeCell ref="AF37:AV37"/>
    <mergeCell ref="J38:N38"/>
    <mergeCell ref="O38:AD38"/>
    <mergeCell ref="AZ39:BA39"/>
    <mergeCell ref="BB39:BC39"/>
    <mergeCell ref="G40:I40"/>
    <mergeCell ref="J40:N40"/>
    <mergeCell ref="O40:AD40"/>
    <mergeCell ref="AF40:AV40"/>
    <mergeCell ref="AW40:AX40"/>
    <mergeCell ref="AZ40:BA40"/>
    <mergeCell ref="BB40:BC40"/>
    <mergeCell ref="AF39:AV39"/>
    <mergeCell ref="BB42:BC42"/>
    <mergeCell ref="J41:N41"/>
    <mergeCell ref="O41:AD41"/>
    <mergeCell ref="AF41:AV41"/>
    <mergeCell ref="AW41:AX41"/>
    <mergeCell ref="AZ41:BA41"/>
    <mergeCell ref="BB41:BC41"/>
    <mergeCell ref="O43:AD43"/>
    <mergeCell ref="AF43:AV43"/>
    <mergeCell ref="AW43:AX43"/>
    <mergeCell ref="AZ43:BA43"/>
    <mergeCell ref="BB43:BC43"/>
    <mergeCell ref="J42:N42"/>
    <mergeCell ref="O42:AD42"/>
    <mergeCell ref="AF42:AV42"/>
    <mergeCell ref="AW42:AX42"/>
    <mergeCell ref="AZ42:BA42"/>
    <mergeCell ref="BB45:BC45"/>
    <mergeCell ref="J44:N44"/>
    <mergeCell ref="O44:AD44"/>
    <mergeCell ref="AF44:AV44"/>
    <mergeCell ref="AW44:AX44"/>
    <mergeCell ref="AZ44:BA44"/>
    <mergeCell ref="BB44:BC44"/>
    <mergeCell ref="AF46:AV46"/>
    <mergeCell ref="AW46:AX46"/>
    <mergeCell ref="D42:F47"/>
    <mergeCell ref="AZ46:BA46"/>
    <mergeCell ref="J45:N45"/>
    <mergeCell ref="O45:AD45"/>
    <mergeCell ref="AF45:AV45"/>
    <mergeCell ref="AW45:AX45"/>
    <mergeCell ref="AZ45:BA45"/>
    <mergeCell ref="J43:N43"/>
    <mergeCell ref="BB46:BC46"/>
    <mergeCell ref="G47:I47"/>
    <mergeCell ref="J47:N47"/>
    <mergeCell ref="O47:AD47"/>
    <mergeCell ref="AF47:AV47"/>
    <mergeCell ref="AW47:AX47"/>
    <mergeCell ref="AZ47:BA47"/>
    <mergeCell ref="BB47:BC47"/>
    <mergeCell ref="J46:N46"/>
    <mergeCell ref="O46:AD46"/>
    <mergeCell ref="S52:W52"/>
    <mergeCell ref="X52:Z52"/>
    <mergeCell ref="S54:T54"/>
    <mergeCell ref="S53:T53"/>
    <mergeCell ref="V53:W53"/>
    <mergeCell ref="X53:Z53"/>
    <mergeCell ref="V54:W54"/>
    <mergeCell ref="X54:Z54"/>
    <mergeCell ref="B53:C53"/>
    <mergeCell ref="D53:O53"/>
    <mergeCell ref="P53:R53"/>
    <mergeCell ref="B55:C55"/>
    <mergeCell ref="D55:O55"/>
    <mergeCell ref="P55:R55"/>
    <mergeCell ref="B54:C54"/>
    <mergeCell ref="AM23:AN23"/>
    <mergeCell ref="D54:O54"/>
    <mergeCell ref="P54:R54"/>
    <mergeCell ref="B56:C56"/>
    <mergeCell ref="D56:O56"/>
    <mergeCell ref="P56:R56"/>
    <mergeCell ref="S56:T56"/>
    <mergeCell ref="B52:O52"/>
    <mergeCell ref="P52:R52"/>
    <mergeCell ref="S55:T55"/>
    <mergeCell ref="P59:Q59"/>
    <mergeCell ref="AD58:AF58"/>
    <mergeCell ref="AG58:AK58"/>
    <mergeCell ref="AD59:AF59"/>
    <mergeCell ref="P21:AN21"/>
    <mergeCell ref="P22:Q22"/>
    <mergeCell ref="AM22:AN22"/>
    <mergeCell ref="P23:Q23"/>
    <mergeCell ref="AE53:AF53"/>
    <mergeCell ref="AG53:AR53"/>
    <mergeCell ref="AE54:AF54"/>
    <mergeCell ref="AJ59:AK59"/>
    <mergeCell ref="AL58:AN58"/>
    <mergeCell ref="AG59:AH59"/>
    <mergeCell ref="AG54:AR54"/>
    <mergeCell ref="AL59:AN59"/>
    <mergeCell ref="AY53:AZ53"/>
    <mergeCell ref="BA53:BC53"/>
    <mergeCell ref="CA56:CC56"/>
    <mergeCell ref="AL62:AN62"/>
    <mergeCell ref="AL60:AN60"/>
    <mergeCell ref="P62:Q62"/>
    <mergeCell ref="R62:AC62"/>
    <mergeCell ref="AD62:AF62"/>
    <mergeCell ref="AG62:AH62"/>
    <mergeCell ref="AJ62:AK62"/>
    <mergeCell ref="AW76:BA76"/>
    <mergeCell ref="BB76:BC76"/>
    <mergeCell ref="B77:C78"/>
    <mergeCell ref="D77:I78"/>
    <mergeCell ref="O77:AD77"/>
    <mergeCell ref="AF77:AV77"/>
    <mergeCell ref="AW77:AX78"/>
    <mergeCell ref="AY77:AY78"/>
    <mergeCell ref="AZ77:BA78"/>
    <mergeCell ref="O78:AD78"/>
    <mergeCell ref="AF78:AV78"/>
    <mergeCell ref="B80:C80"/>
    <mergeCell ref="D80:I80"/>
    <mergeCell ref="J80:N80"/>
    <mergeCell ref="J77:N78"/>
    <mergeCell ref="AW81:AX82"/>
    <mergeCell ref="O82:AD82"/>
    <mergeCell ref="AF82:AV82"/>
    <mergeCell ref="AY81:AY82"/>
    <mergeCell ref="AZ81:BA82"/>
    <mergeCell ref="BB77:BC78"/>
    <mergeCell ref="AW80:BA80"/>
    <mergeCell ref="BB80:BC80"/>
    <mergeCell ref="D81:I82"/>
    <mergeCell ref="J81:N82"/>
    <mergeCell ref="O81:AD81"/>
    <mergeCell ref="AF81:AV81"/>
    <mergeCell ref="BB81:BC82"/>
    <mergeCell ref="O84:AV84"/>
    <mergeCell ref="AW84:BA84"/>
    <mergeCell ref="BB84:BC84"/>
    <mergeCell ref="B81:C82"/>
    <mergeCell ref="AY85:AY86"/>
    <mergeCell ref="AZ85:BA86"/>
    <mergeCell ref="B85:C86"/>
    <mergeCell ref="D85:I86"/>
    <mergeCell ref="J85:N86"/>
    <mergeCell ref="O85:AD85"/>
    <mergeCell ref="B88:C88"/>
    <mergeCell ref="D88:I88"/>
    <mergeCell ref="J88:N88"/>
    <mergeCell ref="O88:AV88"/>
    <mergeCell ref="AW88:BA88"/>
    <mergeCell ref="BB88:BC88"/>
    <mergeCell ref="AZ89:BA90"/>
    <mergeCell ref="AF85:AV85"/>
    <mergeCell ref="BB85:BC86"/>
    <mergeCell ref="O86:AD86"/>
    <mergeCell ref="AF86:AV86"/>
    <mergeCell ref="AF90:AV90"/>
    <mergeCell ref="AF89:AV89"/>
    <mergeCell ref="BB97:BC98"/>
    <mergeCell ref="AW85:AX86"/>
    <mergeCell ref="B89:C90"/>
    <mergeCell ref="D89:I90"/>
    <mergeCell ref="O89:AD89"/>
    <mergeCell ref="O90:AD90"/>
    <mergeCell ref="BB89:BC90"/>
    <mergeCell ref="J89:N90"/>
    <mergeCell ref="AW89:AX90"/>
    <mergeCell ref="AY89:AY90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rowBreaks count="1" manualBreakCount="1">
    <brk id="47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Heppel</cp:lastModifiedBy>
  <cp:lastPrinted>2015-12-28T13:43:38Z</cp:lastPrinted>
  <dcterms:created xsi:type="dcterms:W3CDTF">2002-02-21T07:48:38Z</dcterms:created>
  <dcterms:modified xsi:type="dcterms:W3CDTF">2015-12-28T13:44:34Z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